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Joshua\Dropbox\baird and driskell\nexus study\implementation resources\"/>
    </mc:Choice>
  </mc:AlternateContent>
  <bookViews>
    <workbookView xWindow="0" yWindow="0" windowWidth="25524" windowHeight="15540"/>
  </bookViews>
  <sheets>
    <sheet name="Calculator" sheetId="2" r:id="rId1"/>
    <sheet name="All Development Projects" sheetId="1" r:id="rId2"/>
  </sheets>
  <definedNames>
    <definedName name="_xlnm._FilterDatabase" localSheetId="1" hidden="1">'All Development Projects'!$A$1:$K$124</definedName>
  </definedName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19" i="2" l="1"/>
  <c r="C26" i="2"/>
  <c r="D19" i="2"/>
  <c r="D26" i="2"/>
  <c r="E19" i="2"/>
  <c r="E26" i="2"/>
  <c r="F19" i="2"/>
  <c r="F26" i="2"/>
  <c r="G26" i="2"/>
  <c r="C20" i="2"/>
  <c r="C27" i="2"/>
  <c r="D20" i="2"/>
  <c r="D27" i="2"/>
  <c r="E20" i="2"/>
  <c r="E27" i="2"/>
  <c r="F20" i="2"/>
  <c r="F27" i="2"/>
  <c r="G27" i="2"/>
  <c r="C18" i="2"/>
  <c r="C25" i="2"/>
  <c r="D18" i="2"/>
  <c r="D25" i="2"/>
  <c r="E18" i="2"/>
  <c r="E25" i="2"/>
  <c r="F18" i="2"/>
  <c r="F25" i="2"/>
  <c r="G25" i="2"/>
  <c r="C33" i="2"/>
  <c r="C40" i="2"/>
  <c r="E48" i="1"/>
  <c r="D33" i="2"/>
  <c r="D40" i="2"/>
  <c r="E33" i="2"/>
  <c r="E40" i="2"/>
  <c r="F33" i="2"/>
  <c r="F40" i="2"/>
  <c r="G40" i="2"/>
  <c r="C34" i="2"/>
  <c r="C41" i="2"/>
  <c r="D34" i="2"/>
  <c r="D41" i="2"/>
  <c r="E34" i="2"/>
  <c r="E41" i="2"/>
  <c r="F34" i="2"/>
  <c r="F41" i="2"/>
  <c r="G41" i="2"/>
  <c r="C32" i="2"/>
  <c r="C39" i="2"/>
  <c r="D32" i="2"/>
  <c r="D39" i="2"/>
  <c r="F41" i="1"/>
  <c r="E32" i="2"/>
  <c r="E39" i="2"/>
  <c r="F32" i="2"/>
  <c r="F39" i="2"/>
  <c r="G39" i="2"/>
  <c r="B23" i="2"/>
  <c r="B16" i="2"/>
  <c r="C28" i="2"/>
  <c r="C42" i="2"/>
  <c r="D42" i="2"/>
  <c r="E42" i="2"/>
  <c r="F42" i="2"/>
  <c r="G42" i="2"/>
  <c r="F35" i="2"/>
  <c r="E35" i="2"/>
  <c r="D35" i="2"/>
  <c r="C35" i="2"/>
  <c r="D28" i="2"/>
  <c r="E28" i="2"/>
  <c r="F28" i="2"/>
  <c r="G28" i="2"/>
  <c r="F21" i="2"/>
  <c r="E21" i="2"/>
  <c r="D21" i="2"/>
  <c r="C21" i="2"/>
  <c r="I62" i="1"/>
  <c r="I65" i="1"/>
</calcChain>
</file>

<file path=xl/sharedStrings.xml><?xml version="1.0" encoding="utf-8"?>
<sst xmlns="http://schemas.openxmlformats.org/spreadsheetml/2006/main" count="433" uniqueCount="178">
  <si>
    <t>City</t>
  </si>
  <si>
    <t>Status</t>
  </si>
  <si>
    <t>Retail</t>
  </si>
  <si>
    <t>Address</t>
  </si>
  <si>
    <t>Proposed</t>
  </si>
  <si>
    <t>Belmont</t>
  </si>
  <si>
    <t>Approved</t>
  </si>
  <si>
    <t>Brisbane</t>
  </si>
  <si>
    <t>Sierra Point Biotech Campus</t>
  </si>
  <si>
    <t>576 El Camino Real</t>
  </si>
  <si>
    <t>Office/R&amp;d/medical research</t>
  </si>
  <si>
    <t>Opus Center</t>
  </si>
  <si>
    <t>Bayshore Blvd</t>
  </si>
  <si>
    <t>Foster City</t>
  </si>
  <si>
    <t>Baylands</t>
  </si>
  <si>
    <t>1600 Trousdale</t>
  </si>
  <si>
    <t>350 Beach Road</t>
  </si>
  <si>
    <t>60 Edwards Court</t>
  </si>
  <si>
    <t>Douglas Ave</t>
  </si>
  <si>
    <t>556 El Camino</t>
  </si>
  <si>
    <t>225 California</t>
  </si>
  <si>
    <t>Veterans Village</t>
  </si>
  <si>
    <t>303 Gellert</t>
  </si>
  <si>
    <t>Crestview Estates</t>
  </si>
  <si>
    <t>6800 Mission St</t>
  </si>
  <si>
    <t>Serra Monte Shopping</t>
  </si>
  <si>
    <t>Peninsula DelRey Senior</t>
  </si>
  <si>
    <t>Wellington Heights</t>
  </si>
  <si>
    <t>Garden Valley</t>
  </si>
  <si>
    <t>Seton Hospital</t>
  </si>
  <si>
    <t>Brunswich Senior</t>
  </si>
  <si>
    <t>Serra Monte Terrace I</t>
  </si>
  <si>
    <t>Serra Monte Terrace II</t>
  </si>
  <si>
    <t>2100 University</t>
  </si>
  <si>
    <t>Montage Homes</t>
  </si>
  <si>
    <t>University Plaza II</t>
  </si>
  <si>
    <t>4 Corners</t>
  </si>
  <si>
    <t>2358 University Ave</t>
  </si>
  <si>
    <t>Waverly</t>
  </si>
  <si>
    <t>Trition Point</t>
  </si>
  <si>
    <t>Foster Square I</t>
  </si>
  <si>
    <t>Foster City Center</t>
  </si>
  <si>
    <t>Towneplace Suites</t>
  </si>
  <si>
    <t>Foster Square</t>
  </si>
  <si>
    <t>Gilliad Sciences</t>
  </si>
  <si>
    <t>Lincoln Center Campus</t>
  </si>
  <si>
    <t>Gillian Sciences lab</t>
  </si>
  <si>
    <t>Marina Center</t>
  </si>
  <si>
    <t>Pilgrim Triton</t>
  </si>
  <si>
    <t>Pacific Ridge</t>
  </si>
  <si>
    <t>Anton Menlo</t>
  </si>
  <si>
    <t>Commonwealth Corp</t>
  </si>
  <si>
    <t>Menlo Gateway</t>
  </si>
  <si>
    <t>Sequoias Belhaven</t>
  </si>
  <si>
    <t>Facebook</t>
  </si>
  <si>
    <t>1300 El Camino</t>
  </si>
  <si>
    <t>300-500 El Camino</t>
  </si>
  <si>
    <t>Almas Station</t>
  </si>
  <si>
    <t>1400 El Camino</t>
  </si>
  <si>
    <t>133 Encino</t>
  </si>
  <si>
    <t>BART TOD II</t>
  </si>
  <si>
    <t>801 Fassler</t>
  </si>
  <si>
    <t>Crossings/900</t>
  </si>
  <si>
    <t>Maple St Correctional</t>
  </si>
  <si>
    <t>Indigo</t>
  </si>
  <si>
    <t>Elan of RWC</t>
  </si>
  <si>
    <t>601 Main St</t>
  </si>
  <si>
    <t>The Palacio</t>
  </si>
  <si>
    <t>2808 El Camino</t>
  </si>
  <si>
    <t>Stanford</t>
  </si>
  <si>
    <t>1 Marino Hotel</t>
  </si>
  <si>
    <t>103 Wilson</t>
  </si>
  <si>
    <t>1305 El Camino</t>
  </si>
  <si>
    <t>550 Allerton</t>
  </si>
  <si>
    <t>Harbor View Plaza</t>
  </si>
  <si>
    <t>601 Marshall</t>
  </si>
  <si>
    <t>2075 Broadway</t>
  </si>
  <si>
    <t>851 Main St</t>
  </si>
  <si>
    <t>Oracle Design tech hs</t>
  </si>
  <si>
    <t>30 California St</t>
  </si>
  <si>
    <t>815 Hamilton St, etc</t>
  </si>
  <si>
    <t>204 Franklin</t>
  </si>
  <si>
    <t>San Bruno Plaza</t>
  </si>
  <si>
    <t>Downtown Mixed Use Project</t>
  </si>
  <si>
    <t>1250 Grundy</t>
  </si>
  <si>
    <t>Transit Village</t>
  </si>
  <si>
    <t>Wheeler Plaza</t>
  </si>
  <si>
    <t>Landmark Hotel Development</t>
  </si>
  <si>
    <t>400/450 Concar</t>
  </si>
  <si>
    <t>Baymeadows station 4</t>
  </si>
  <si>
    <t>Station Park Green</t>
  </si>
  <si>
    <t>Russel and Rend Apart</t>
  </si>
  <si>
    <t>Caterbury Town Homes</t>
  </si>
  <si>
    <t>Brightside Town Homes</t>
  </si>
  <si>
    <t>Meadow walk town homes</t>
  </si>
  <si>
    <t>Mariners Island Condos</t>
  </si>
  <si>
    <t>Bay Meadows II</t>
  </si>
  <si>
    <t>Central Park South</t>
  </si>
  <si>
    <t>1990 S Delaware</t>
  </si>
  <si>
    <t>Hayward Park</t>
  </si>
  <si>
    <t>2940 S. Norfolk</t>
  </si>
  <si>
    <t>Essex at Central Park</t>
  </si>
  <si>
    <t>Hillsdale Terrace</t>
  </si>
  <si>
    <t>Avalon Motel</t>
  </si>
  <si>
    <t>Hillsdale Shopping expansion</t>
  </si>
  <si>
    <t>Brittania Cove</t>
  </si>
  <si>
    <t>1256 Mission Road</t>
  </si>
  <si>
    <t>Genentech Cove</t>
  </si>
  <si>
    <t>Genentech Master Plan</t>
  </si>
  <si>
    <t>Oyster Point Business Park</t>
  </si>
  <si>
    <t>Gateway Business Park Master Plan</t>
  </si>
  <si>
    <t>Centential Towers</t>
  </si>
  <si>
    <t>494 Forbes</t>
  </si>
  <si>
    <t>213-217 E Grand</t>
  </si>
  <si>
    <t>Centenital Village</t>
  </si>
  <si>
    <t>AC Marriot</t>
  </si>
  <si>
    <t>475 Eccles</t>
  </si>
  <si>
    <t>Airport Boulevard</t>
  </si>
  <si>
    <t>Rotary Senior Housing</t>
  </si>
  <si>
    <t xml:space="preserve">Pinefino </t>
  </si>
  <si>
    <t>255 Cypress</t>
  </si>
  <si>
    <t>418 Linden</t>
  </si>
  <si>
    <t>Fairfield Inn</t>
  </si>
  <si>
    <t>Res unts</t>
  </si>
  <si>
    <t>Mix of uses, not just office</t>
  </si>
  <si>
    <t>Hotel</t>
  </si>
  <si>
    <t>Tennis facility</t>
  </si>
  <si>
    <t>1028 Carolan Ave</t>
  </si>
  <si>
    <t>65-70</t>
  </si>
  <si>
    <t>Affordable Units</t>
  </si>
  <si>
    <t>Edgeworth</t>
  </si>
  <si>
    <t>42 plus rehab of 48</t>
  </si>
  <si>
    <t>to be determined</t>
  </si>
  <si>
    <t>Pete's Harbour</t>
  </si>
  <si>
    <t>Burlingame</t>
  </si>
  <si>
    <t>Daly City</t>
  </si>
  <si>
    <t>Junipero Serro Transit</t>
  </si>
  <si>
    <t>East Palo Alto</t>
  </si>
  <si>
    <t>Half Moon Bay</t>
  </si>
  <si>
    <t>Menlo Park</t>
  </si>
  <si>
    <t>Redwood City</t>
  </si>
  <si>
    <t>San Bruno</t>
  </si>
  <si>
    <t>San Mateo</t>
  </si>
  <si>
    <t>South San Francisco</t>
  </si>
  <si>
    <t>Notes</t>
  </si>
  <si>
    <t>Includes restaurant</t>
  </si>
  <si>
    <t>Assisted living</t>
  </si>
  <si>
    <t>Excludes affordable units</t>
  </si>
  <si>
    <t>Residential</t>
  </si>
  <si>
    <t>Office</t>
  </si>
  <si>
    <t xml:space="preserve">Under Construction </t>
  </si>
  <si>
    <t>1 Marina Residential</t>
  </si>
  <si>
    <t>Brisbaine</t>
  </si>
  <si>
    <t xml:space="preserve">TOTAL </t>
  </si>
  <si>
    <t>Residential Units</t>
  </si>
  <si>
    <t>1. What is the name of your jurisdiction?</t>
  </si>
  <si>
    <t>Colma</t>
  </si>
  <si>
    <t>Millbrae</t>
  </si>
  <si>
    <t>Pacifica</t>
  </si>
  <si>
    <t>San Carlos</t>
  </si>
  <si>
    <t>Residential Per Unit</t>
  </si>
  <si>
    <t>Retail Per Sq. Ft.</t>
  </si>
  <si>
    <t>Office Per Sq. Ft.</t>
  </si>
  <si>
    <t>Hotel Per Sq. Ft.</t>
  </si>
  <si>
    <t>Retail Sq. Ft.</t>
  </si>
  <si>
    <t>Office Sq. Ft.</t>
  </si>
  <si>
    <t>2. What assumptions would you like to use to calculate fees?</t>
  </si>
  <si>
    <t>Hotel Rooms</t>
  </si>
  <si>
    <t>490 El Camino Real</t>
  </si>
  <si>
    <t>Four Corners Specific Plan</t>
  </si>
  <si>
    <t xml:space="preserve">Sources and notes: Produced by 21 Elements. Date from: Development on the Peninsula, San Francisco Business Times, August 28, 2015. Supplemented by private communication with city staff. Hotels average one room per 885 sf, per nexus studies. </t>
  </si>
  <si>
    <t>Countywide Total Development</t>
  </si>
  <si>
    <t>Countywide Total Revenue</t>
  </si>
  <si>
    <t>Enter City Here</t>
  </si>
  <si>
    <t>DEVELOPMENT AND REVENUE CALCULATOR</t>
  </si>
  <si>
    <t>Instructions:</t>
  </si>
  <si>
    <t xml:space="preserve">This calculator can be used to estimate how much revenue can be raised from impact fees. Please fill out the yellow highlighted fields in questions 1 and 2. Total development and revenue potential for your jurisdiction will automatically populate below. Use the second tab, All Development Projects, to edit the development projects for your jurisdiction. </t>
  </si>
  <si>
    <t xml:space="preserve">Disclaimer: Some of the projects listed may have already paid fees (e.g. they are subject to a development agreement). Other projects may be exempt for other reasons (e.g. they are supplying affordable units as part of an inclusionary zoning ordinance.) Please use this for educational purposes only, and not to predict the actual fees that will be collected.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</si>
</sst>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3" formatCode="_(* #,##0.00_);_(* \(#,##0.00\);_(* &quot;-&quot;??_);_(@_)"/>
    <numFmt numFmtId="164" formatCode="_(* #,##0_);_(* \(#,##0\);_(* &quot;-&quot;??_);_(@_)"/>
    <numFmt numFmtId="165" formatCode="&quot;$&quot;#,##0"/>
  </numFmts>
  <fonts count="13"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2"/>
      <color theme="1"/>
      <name val="Calibri"/>
      <family val="2"/>
      <scheme val="minor"/>
    </font>
    <font>
      <sz val="12"/>
      <color theme="0"/>
      <name val="Calibri"/>
      <family val="2"/>
      <scheme val="minor"/>
    </font>
    <font>
      <u/>
      <sz val="11"/>
      <color theme="10"/>
      <name val="Calibri"/>
      <family val="2"/>
      <scheme val="minor"/>
    </font>
    <font>
      <u/>
      <sz val="11"/>
      <color theme="11"/>
      <name val="Calibri"/>
      <family val="2"/>
      <scheme val="minor"/>
    </font>
    <font>
      <b/>
      <sz val="11"/>
      <color theme="0"/>
      <name val="Calibri"/>
      <scheme val="minor"/>
    </font>
    <font>
      <sz val="9"/>
      <color theme="1"/>
      <name val="Calibri"/>
      <family val="2"/>
      <scheme val="minor"/>
    </font>
    <font>
      <b/>
      <sz val="12"/>
      <name val="Calibri"/>
      <family val="2"/>
      <scheme val="minor"/>
    </font>
    <font>
      <b/>
      <sz val="16"/>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rgb="FFFFFF66"/>
        <bgColor indexed="64"/>
      </patternFill>
    </fill>
    <fill>
      <patternFill patternType="solid">
        <fgColor theme="0"/>
        <bgColor indexed="64"/>
      </patternFill>
    </fill>
  </fills>
  <borders count="9">
    <border>
      <left/>
      <right/>
      <top/>
      <bottom/>
      <diagonal/>
    </border>
    <border>
      <left style="thin">
        <color auto="1"/>
      </left>
      <right/>
      <top style="thin">
        <color auto="1"/>
      </top>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6">
    <xf numFmtId="0" fontId="0" fillId="0" borderId="0"/>
    <xf numFmtId="43" fontId="2"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60">
    <xf numFmtId="0" fontId="0" fillId="0" borderId="0" xfId="0"/>
    <xf numFmtId="0" fontId="1" fillId="0" borderId="0" xfId="0" applyFont="1"/>
    <xf numFmtId="0" fontId="5" fillId="0" borderId="0" xfId="0" applyFont="1"/>
    <xf numFmtId="0" fontId="1" fillId="0" borderId="1" xfId="0" applyFont="1" applyBorder="1"/>
    <xf numFmtId="0" fontId="1" fillId="0" borderId="0" xfId="0" applyFont="1" applyBorder="1"/>
    <xf numFmtId="0" fontId="5" fillId="0" borderId="2" xfId="0" applyFont="1" applyBorder="1"/>
    <xf numFmtId="165" fontId="1" fillId="0" borderId="0" xfId="0" applyNumberFormat="1" applyFont="1" applyBorder="1"/>
    <xf numFmtId="165" fontId="1" fillId="0" borderId="5" xfId="0" applyNumberFormat="1" applyFont="1" applyBorder="1"/>
    <xf numFmtId="0" fontId="5" fillId="0" borderId="0" xfId="0" applyFont="1" applyBorder="1"/>
    <xf numFmtId="165" fontId="1" fillId="0" borderId="0" xfId="0" applyNumberFormat="1" applyFont="1"/>
    <xf numFmtId="165" fontId="5" fillId="0" borderId="0" xfId="0" applyNumberFormat="1" applyFont="1" applyBorder="1"/>
    <xf numFmtId="165" fontId="5" fillId="0" borderId="0" xfId="0" applyNumberFormat="1" applyFont="1"/>
    <xf numFmtId="165" fontId="0" fillId="0" borderId="0" xfId="0" applyNumberFormat="1"/>
    <xf numFmtId="3" fontId="5" fillId="0" borderId="0" xfId="0" applyNumberFormat="1" applyFont="1" applyBorder="1"/>
    <xf numFmtId="0" fontId="5" fillId="2" borderId="2" xfId="0" applyFont="1" applyFill="1" applyBorder="1"/>
    <xf numFmtId="0" fontId="5" fillId="2" borderId="6" xfId="0" applyFont="1" applyFill="1" applyBorder="1"/>
    <xf numFmtId="3" fontId="1" fillId="2" borderId="0" xfId="0" applyNumberFormat="1" applyFont="1" applyFill="1" applyBorder="1"/>
    <xf numFmtId="3" fontId="1" fillId="2" borderId="5" xfId="0" applyNumberFormat="1" applyFont="1" applyFill="1" applyBorder="1"/>
    <xf numFmtId="3" fontId="1" fillId="2" borderId="7" xfId="0" applyNumberFormat="1" applyFont="1" applyFill="1" applyBorder="1"/>
    <xf numFmtId="3" fontId="1" fillId="2" borderId="8" xfId="0" applyNumberFormat="1" applyFont="1" applyFill="1" applyBorder="1"/>
    <xf numFmtId="0" fontId="5" fillId="3" borderId="2" xfId="0" applyFont="1" applyFill="1" applyBorder="1"/>
    <xf numFmtId="165" fontId="1" fillId="3" borderId="0" xfId="0" applyNumberFormat="1" applyFont="1" applyFill="1" applyBorder="1"/>
    <xf numFmtId="165" fontId="1" fillId="3" borderId="5" xfId="0" applyNumberFormat="1" applyFont="1" applyFill="1" applyBorder="1"/>
    <xf numFmtId="0" fontId="5" fillId="3" borderId="6" xfId="0" applyFont="1" applyFill="1" applyBorder="1"/>
    <xf numFmtId="165" fontId="1" fillId="3" borderId="7" xfId="0" applyNumberFormat="1" applyFont="1" applyFill="1" applyBorder="1"/>
    <xf numFmtId="165" fontId="1" fillId="3" borderId="8" xfId="0" applyNumberFormat="1" applyFont="1" applyFill="1" applyBorder="1"/>
    <xf numFmtId="0" fontId="5" fillId="0" borderId="0" xfId="0" applyFont="1" applyFill="1" applyBorder="1"/>
    <xf numFmtId="164" fontId="5" fillId="0" borderId="0" xfId="1" applyNumberFormat="1" applyFont="1"/>
    <xf numFmtId="164" fontId="1" fillId="0" borderId="0" xfId="1" applyNumberFormat="1" applyFont="1"/>
    <xf numFmtId="6" fontId="1" fillId="0" borderId="0" xfId="0" applyNumberFormat="1" applyFont="1"/>
    <xf numFmtId="3" fontId="1" fillId="0" borderId="0" xfId="0" applyNumberFormat="1" applyFont="1"/>
    <xf numFmtId="0" fontId="4" fillId="4" borderId="0" xfId="0" applyFont="1" applyFill="1"/>
    <xf numFmtId="0" fontId="6" fillId="4" borderId="0" xfId="0" applyFont="1" applyFill="1"/>
    <xf numFmtId="165" fontId="3" fillId="0" borderId="0" xfId="0" applyNumberFormat="1" applyFont="1"/>
    <xf numFmtId="0" fontId="10" fillId="0" borderId="0" xfId="0" applyFont="1"/>
    <xf numFmtId="0" fontId="5" fillId="0" borderId="3" xfId="0" applyFont="1" applyBorder="1" applyAlignment="1">
      <alignment horizontal="right"/>
    </xf>
    <xf numFmtId="0" fontId="5" fillId="0" borderId="4" xfId="0" applyFont="1" applyBorder="1" applyAlignment="1">
      <alignment horizontal="right"/>
    </xf>
    <xf numFmtId="0" fontId="4" fillId="4" borderId="1" xfId="0" applyFont="1" applyFill="1" applyBorder="1"/>
    <xf numFmtId="0" fontId="6" fillId="4" borderId="3" xfId="0" applyFont="1" applyFill="1" applyBorder="1"/>
    <xf numFmtId="0" fontId="6" fillId="4" borderId="4" xfId="0" applyFont="1" applyFill="1" applyBorder="1"/>
    <xf numFmtId="0" fontId="4" fillId="4" borderId="1" xfId="0" applyFont="1" applyFill="1" applyBorder="1" applyAlignment="1" applyProtection="1">
      <alignment wrapText="1"/>
      <protection locked="0"/>
    </xf>
    <xf numFmtId="0" fontId="11" fillId="5" borderId="4" xfId="0" applyFont="1" applyFill="1" applyBorder="1" applyAlignment="1" applyProtection="1">
      <alignment horizontal="center" vertical="center"/>
      <protection locked="0"/>
    </xf>
    <xf numFmtId="0" fontId="5" fillId="6" borderId="2" xfId="0" applyFont="1" applyFill="1" applyBorder="1" applyAlignment="1" applyProtection="1">
      <alignment horizontal="right"/>
      <protection locked="0"/>
    </xf>
    <xf numFmtId="165" fontId="5" fillId="5" borderId="5" xfId="0" applyNumberFormat="1" applyFont="1" applyFill="1" applyBorder="1" applyProtection="1">
      <protection locked="0"/>
    </xf>
    <xf numFmtId="0" fontId="5" fillId="2" borderId="2" xfId="0" applyFont="1" applyFill="1" applyBorder="1" applyAlignment="1" applyProtection="1">
      <alignment horizontal="right"/>
      <protection locked="0"/>
    </xf>
    <xf numFmtId="0" fontId="5" fillId="0" borderId="2" xfId="0" applyFont="1" applyBorder="1" applyAlignment="1" applyProtection="1">
      <alignment horizontal="right"/>
      <protection locked="0"/>
    </xf>
    <xf numFmtId="0" fontId="5" fillId="2" borderId="6" xfId="0" applyFont="1" applyFill="1" applyBorder="1" applyAlignment="1" applyProtection="1">
      <alignment horizontal="right"/>
      <protection locked="0"/>
    </xf>
    <xf numFmtId="165" fontId="5" fillId="5" borderId="8" xfId="0" applyNumberFormat="1" applyFont="1" applyFill="1" applyBorder="1" applyProtection="1">
      <protection locked="0"/>
    </xf>
    <xf numFmtId="0" fontId="12" fillId="0" borderId="0" xfId="0" applyFont="1"/>
    <xf numFmtId="0" fontId="1" fillId="0" borderId="0" xfId="0" applyFont="1" applyBorder="1" applyAlignment="1">
      <alignment wrapText="1"/>
    </xf>
    <xf numFmtId="0" fontId="5" fillId="6" borderId="1" xfId="0" applyFont="1" applyFill="1" applyBorder="1"/>
    <xf numFmtId="0" fontId="1" fillId="6" borderId="3" xfId="0" applyFont="1" applyFill="1" applyBorder="1"/>
    <xf numFmtId="0" fontId="1" fillId="6" borderId="4" xfId="0" applyFont="1" applyFill="1" applyBorder="1"/>
    <xf numFmtId="0" fontId="4" fillId="4" borderId="2" xfId="0" applyFont="1" applyFill="1" applyBorder="1" applyAlignment="1" applyProtection="1">
      <alignment wrapText="1"/>
      <protection locked="0"/>
    </xf>
    <xf numFmtId="0" fontId="9" fillId="4" borderId="5" xfId="0" applyFont="1" applyFill="1" applyBorder="1" applyAlignment="1" applyProtection="1">
      <alignment wrapText="1"/>
      <protection locked="0"/>
    </xf>
    <xf numFmtId="0" fontId="5" fillId="0" borderId="2" xfId="0" applyFont="1" applyBorder="1" applyAlignment="1" applyProtection="1">
      <protection locked="0"/>
    </xf>
    <xf numFmtId="0" fontId="5" fillId="0" borderId="5" xfId="0" applyFont="1" applyBorder="1" applyAlignment="1" applyProtection="1">
      <protection locked="0"/>
    </xf>
    <xf numFmtId="0" fontId="1" fillId="6" borderId="6" xfId="0" applyFont="1" applyFill="1" applyBorder="1" applyAlignment="1">
      <alignment wrapText="1"/>
    </xf>
    <xf numFmtId="0" fontId="1" fillId="6" borderId="7" xfId="0" applyFont="1" applyFill="1" applyBorder="1" applyAlignment="1">
      <alignment wrapText="1"/>
    </xf>
    <xf numFmtId="0" fontId="1" fillId="6" borderId="8" xfId="0" applyFont="1" applyFill="1" applyBorder="1" applyAlignment="1">
      <alignment wrapText="1"/>
    </xf>
  </cellXfs>
  <cellStyles count="26">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304799</xdr:colOff>
      <xdr:row>7</xdr:row>
      <xdr:rowOff>312420</xdr:rowOff>
    </xdr:from>
    <xdr:to>
      <xdr:col>3</xdr:col>
      <xdr:colOff>952499</xdr:colOff>
      <xdr:row>8</xdr:row>
      <xdr:rowOff>129540</xdr:rowOff>
    </xdr:to>
    <xdr:sp macro="" textlink="">
      <xdr:nvSpPr>
        <xdr:cNvPr id="2" name="Left Arrow 1"/>
        <xdr:cNvSpPr/>
      </xdr:nvSpPr>
      <xdr:spPr>
        <a:xfrm rot="1050960">
          <a:off x="4930139" y="2202180"/>
          <a:ext cx="647700" cy="21336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335278</xdr:colOff>
      <xdr:row>9</xdr:row>
      <xdr:rowOff>190499</xdr:rowOff>
    </xdr:from>
    <xdr:to>
      <xdr:col>3</xdr:col>
      <xdr:colOff>982978</xdr:colOff>
      <xdr:row>11</xdr:row>
      <xdr:rowOff>7619</xdr:rowOff>
    </xdr:to>
    <xdr:sp macro="" textlink="">
      <xdr:nvSpPr>
        <xdr:cNvPr id="3" name="Left Arrow 2"/>
        <xdr:cNvSpPr/>
      </xdr:nvSpPr>
      <xdr:spPr>
        <a:xfrm rot="20799900">
          <a:off x="4960618" y="2674619"/>
          <a:ext cx="647700" cy="21336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1013460</xdr:colOff>
      <xdr:row>8</xdr:row>
      <xdr:rowOff>106680</xdr:rowOff>
    </xdr:from>
    <xdr:to>
      <xdr:col>5</xdr:col>
      <xdr:colOff>160020</xdr:colOff>
      <xdr:row>10</xdr:row>
      <xdr:rowOff>53340</xdr:rowOff>
    </xdr:to>
    <xdr:sp macro="" textlink="">
      <xdr:nvSpPr>
        <xdr:cNvPr id="4" name="TextBox 3"/>
        <xdr:cNvSpPr txBox="1"/>
      </xdr:nvSpPr>
      <xdr:spPr>
        <a:xfrm>
          <a:off x="5638800" y="2392680"/>
          <a:ext cx="1996440" cy="342900"/>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Edit the yellow boxes</a:t>
          </a:r>
        </a:p>
      </xdr:txBody>
    </xdr:sp>
    <xdr:clientData/>
  </xdr:twoCellAnchor>
  <xdr:twoCellAnchor>
    <xdr:from>
      <xdr:col>5</xdr:col>
      <xdr:colOff>297180</xdr:colOff>
      <xdr:row>3</xdr:row>
      <xdr:rowOff>167640</xdr:rowOff>
    </xdr:from>
    <xdr:to>
      <xdr:col>5</xdr:col>
      <xdr:colOff>792480</xdr:colOff>
      <xdr:row>4</xdr:row>
      <xdr:rowOff>175260</xdr:rowOff>
    </xdr:to>
    <xdr:sp macro="" textlink="">
      <xdr:nvSpPr>
        <xdr:cNvPr id="5" name="TextBox 4"/>
        <xdr:cNvSpPr txBox="1"/>
      </xdr:nvSpPr>
      <xdr:spPr>
        <a:xfrm>
          <a:off x="7772400" y="830580"/>
          <a:ext cx="495300" cy="205740"/>
        </a:xfrm>
        <a:prstGeom prst="rect">
          <a:avLst/>
        </a:prstGeom>
        <a:solidFill>
          <a:srgbClr val="FFFF00">
            <a:alpha val="31000"/>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abSelected="1" topLeftCell="A25" workbookViewId="0">
      <selection activeCell="A47" sqref="A47"/>
    </sheetView>
  </sheetViews>
  <sheetFormatPr defaultColWidth="11.5546875" defaultRowHeight="14.4" x14ac:dyDescent="0.3"/>
  <cols>
    <col min="2" max="2" width="35.109375" customWidth="1"/>
    <col min="3" max="6" width="20.77734375" customWidth="1"/>
    <col min="7" max="7" width="18.33203125" customWidth="1"/>
  </cols>
  <sheetData>
    <row r="1" spans="1:6" ht="15.6" x14ac:dyDescent="0.3">
      <c r="A1" s="1"/>
      <c r="B1" s="1"/>
      <c r="C1" s="1"/>
      <c r="D1" s="1"/>
      <c r="E1" s="1"/>
      <c r="F1" s="1"/>
    </row>
    <row r="2" spans="1:6" ht="21" x14ac:dyDescent="0.4">
      <c r="A2" s="1"/>
      <c r="B2" s="48" t="s">
        <v>174</v>
      </c>
      <c r="C2" s="1"/>
      <c r="D2" s="1"/>
      <c r="E2" s="1"/>
      <c r="F2" s="1"/>
    </row>
    <row r="3" spans="1:6" ht="15.6" x14ac:dyDescent="0.3">
      <c r="A3" s="1"/>
      <c r="B3" s="2"/>
      <c r="C3" s="1"/>
      <c r="D3" s="1"/>
      <c r="E3" s="1"/>
      <c r="F3" s="1"/>
    </row>
    <row r="4" spans="1:6" ht="15.6" x14ac:dyDescent="0.3">
      <c r="A4" s="1"/>
      <c r="B4" s="50" t="s">
        <v>175</v>
      </c>
      <c r="C4" s="51"/>
      <c r="D4" s="51"/>
      <c r="E4" s="51"/>
      <c r="F4" s="52"/>
    </row>
    <row r="5" spans="1:6" ht="43.2" customHeight="1" x14ac:dyDescent="0.3">
      <c r="A5" s="1"/>
      <c r="B5" s="57" t="s">
        <v>176</v>
      </c>
      <c r="C5" s="58"/>
      <c r="D5" s="58"/>
      <c r="E5" s="58"/>
      <c r="F5" s="59"/>
    </row>
    <row r="6" spans="1:6" ht="22.2" customHeight="1" x14ac:dyDescent="0.3">
      <c r="A6" s="1"/>
      <c r="B6" s="49"/>
      <c r="C6" s="49"/>
      <c r="D6" s="49"/>
      <c r="E6" s="49"/>
      <c r="F6" s="49"/>
    </row>
    <row r="7" spans="1:6" ht="15.6" x14ac:dyDescent="0.3">
      <c r="A7" s="1"/>
      <c r="B7" s="1"/>
      <c r="C7" s="1"/>
      <c r="D7" s="1"/>
      <c r="E7" s="1"/>
      <c r="F7" s="1"/>
    </row>
    <row r="8" spans="1:6" ht="31.2" x14ac:dyDescent="0.3">
      <c r="A8" s="1"/>
      <c r="B8" s="40" t="s">
        <v>155</v>
      </c>
      <c r="C8" s="41" t="s">
        <v>173</v>
      </c>
      <c r="D8" s="4"/>
      <c r="F8" s="1"/>
    </row>
    <row r="9" spans="1:6" ht="15.6" x14ac:dyDescent="0.3">
      <c r="A9" s="1"/>
      <c r="B9" s="55"/>
      <c r="C9" s="56"/>
      <c r="D9" s="4"/>
      <c r="E9" s="1"/>
      <c r="F9" s="1"/>
    </row>
    <row r="10" spans="1:6" ht="15.6" x14ac:dyDescent="0.3">
      <c r="A10" s="1"/>
      <c r="B10" s="53" t="s">
        <v>166</v>
      </c>
      <c r="C10" s="54"/>
      <c r="D10" s="4"/>
      <c r="E10" s="1"/>
      <c r="F10" s="1"/>
    </row>
    <row r="11" spans="1:6" ht="15.6" x14ac:dyDescent="0.3">
      <c r="A11" s="1"/>
      <c r="B11" s="42" t="s">
        <v>160</v>
      </c>
      <c r="C11" s="43">
        <v>20000</v>
      </c>
      <c r="D11" s="4"/>
      <c r="E11" s="1"/>
      <c r="F11" s="1"/>
    </row>
    <row r="12" spans="1:6" ht="15.6" x14ac:dyDescent="0.3">
      <c r="A12" s="1"/>
      <c r="B12" s="44" t="s">
        <v>161</v>
      </c>
      <c r="C12" s="43">
        <v>5</v>
      </c>
      <c r="D12" s="4"/>
      <c r="E12" s="1"/>
      <c r="F12" s="1"/>
    </row>
    <row r="13" spans="1:6" ht="15.6" x14ac:dyDescent="0.3">
      <c r="A13" s="1"/>
      <c r="B13" s="45" t="s">
        <v>162</v>
      </c>
      <c r="C13" s="43">
        <v>20</v>
      </c>
      <c r="D13" s="4"/>
      <c r="E13" s="1"/>
      <c r="F13" s="1"/>
    </row>
    <row r="14" spans="1:6" ht="15.6" x14ac:dyDescent="0.3">
      <c r="A14" s="1"/>
      <c r="B14" s="46" t="s">
        <v>163</v>
      </c>
      <c r="C14" s="47">
        <v>5</v>
      </c>
      <c r="D14" s="4"/>
      <c r="E14" s="1"/>
      <c r="F14" s="1"/>
    </row>
    <row r="15" spans="1:6" ht="15.6" x14ac:dyDescent="0.3">
      <c r="A15" s="1"/>
      <c r="B15" s="1"/>
      <c r="C15" s="1"/>
      <c r="D15" s="1"/>
      <c r="E15" s="1"/>
      <c r="F15" s="1"/>
    </row>
    <row r="16" spans="1:6" ht="15.6" x14ac:dyDescent="0.3">
      <c r="A16" s="1"/>
      <c r="B16" s="31" t="str">
        <f>C8&amp;" Total Development"</f>
        <v>Enter City Here Total Development</v>
      </c>
      <c r="C16" s="32"/>
      <c r="D16" s="32"/>
      <c r="E16" s="32"/>
      <c r="F16" s="32"/>
    </row>
    <row r="17" spans="1:8" ht="15.6" x14ac:dyDescent="0.3">
      <c r="A17" s="1"/>
      <c r="B17" s="3"/>
      <c r="C17" s="35" t="s">
        <v>154</v>
      </c>
      <c r="D17" s="35" t="s">
        <v>164</v>
      </c>
      <c r="E17" s="35" t="s">
        <v>165</v>
      </c>
      <c r="F17" s="36" t="s">
        <v>167</v>
      </c>
    </row>
    <row r="18" spans="1:8" ht="15.6" x14ac:dyDescent="0.3">
      <c r="A18" s="1"/>
      <c r="B18" s="14" t="s">
        <v>4</v>
      </c>
      <c r="C18" s="16">
        <f>SUMIFS('All Development Projects'!D:D,'All Development Projects'!$B:$B,$C$8,'All Development Projects'!$A:$A,$B18)</f>
        <v>0</v>
      </c>
      <c r="D18" s="16">
        <f>SUMIFS('All Development Projects'!E:E,'All Development Projects'!$B:$B,$C$8,'All Development Projects'!$A:$A,$B18)</f>
        <v>0</v>
      </c>
      <c r="E18" s="16">
        <f>SUMIFS('All Development Projects'!F:F,'All Development Projects'!$B:$B,$C$8,'All Development Projects'!$A:$A,$B18)</f>
        <v>0</v>
      </c>
      <c r="F18" s="17">
        <f>SUMIFS('All Development Projects'!G:G,'All Development Projects'!$B:$B,$C$8,'All Development Projects'!$A:$A,$B18)</f>
        <v>0</v>
      </c>
    </row>
    <row r="19" spans="1:8" ht="15.6" x14ac:dyDescent="0.3">
      <c r="A19" s="1"/>
      <c r="B19" s="5" t="s">
        <v>6</v>
      </c>
      <c r="C19" s="16">
        <f>SUMIFS('All Development Projects'!D:D,'All Development Projects'!$B:$B,$C$8,'All Development Projects'!$A:$A,$B19)</f>
        <v>0</v>
      </c>
      <c r="D19" s="16">
        <f>SUMIFS('All Development Projects'!E:E,'All Development Projects'!$B:$B,$C$8,'All Development Projects'!$A:$A,$B19)</f>
        <v>0</v>
      </c>
      <c r="E19" s="16">
        <f>SUMIFS('All Development Projects'!F:F,'All Development Projects'!$B:$B,$C$8,'All Development Projects'!$A:$A,$B19)</f>
        <v>0</v>
      </c>
      <c r="F19" s="17">
        <f>SUMIFS('All Development Projects'!G:G,'All Development Projects'!$B:$B,$C$8,'All Development Projects'!$A:$A,$B19)</f>
        <v>0</v>
      </c>
    </row>
    <row r="20" spans="1:8" ht="15.6" x14ac:dyDescent="0.3">
      <c r="A20" s="1"/>
      <c r="B20" s="15" t="s">
        <v>150</v>
      </c>
      <c r="C20" s="18">
        <f>SUMIFS('All Development Projects'!D:D,'All Development Projects'!$B:$B,$C$8,'All Development Projects'!$A:$A,$B20)</f>
        <v>0</v>
      </c>
      <c r="D20" s="18">
        <f>SUMIFS('All Development Projects'!E:E,'All Development Projects'!$B:$B,$C$8,'All Development Projects'!$A:$A,$B20)</f>
        <v>0</v>
      </c>
      <c r="E20" s="18">
        <f>SUMIFS('All Development Projects'!F:F,'All Development Projects'!$B:$B,$C$8,'All Development Projects'!$A:$A,$B20)</f>
        <v>0</v>
      </c>
      <c r="F20" s="19">
        <f>SUMIFS('All Development Projects'!G:G,'All Development Projects'!$B:$B,$C$8,'All Development Projects'!$A:$A,$B20)</f>
        <v>0</v>
      </c>
    </row>
    <row r="21" spans="1:8" ht="15.6" x14ac:dyDescent="0.3">
      <c r="A21" s="1"/>
      <c r="B21" s="8" t="s">
        <v>153</v>
      </c>
      <c r="C21" s="13">
        <f>SUM(C18:C20)</f>
        <v>0</v>
      </c>
      <c r="D21" s="13">
        <f>SUM(D18:D20)</f>
        <v>0</v>
      </c>
      <c r="E21" s="13">
        <f>SUM(E18:E20)</f>
        <v>0</v>
      </c>
      <c r="F21" s="13">
        <f>SUM(F18:F20)</f>
        <v>0</v>
      </c>
    </row>
    <row r="22" spans="1:8" ht="15.6" x14ac:dyDescent="0.3">
      <c r="A22" s="1"/>
      <c r="B22" s="1"/>
      <c r="C22" s="1"/>
      <c r="D22" s="1"/>
      <c r="E22" s="1"/>
      <c r="F22" s="1"/>
    </row>
    <row r="23" spans="1:8" ht="15.6" x14ac:dyDescent="0.3">
      <c r="A23" s="1"/>
      <c r="B23" s="31" t="str">
        <f>C8&amp; " Total Revenue"</f>
        <v>Enter City Here Total Revenue</v>
      </c>
      <c r="C23" s="32"/>
      <c r="D23" s="32"/>
      <c r="E23" s="32"/>
      <c r="F23" s="32"/>
    </row>
    <row r="24" spans="1:8" ht="15.6" x14ac:dyDescent="0.3">
      <c r="A24" s="1"/>
      <c r="B24" s="3"/>
      <c r="C24" s="35" t="s">
        <v>148</v>
      </c>
      <c r="D24" s="35" t="s">
        <v>2</v>
      </c>
      <c r="E24" s="35" t="s">
        <v>149</v>
      </c>
      <c r="F24" s="36" t="s">
        <v>125</v>
      </c>
      <c r="H24" s="26"/>
    </row>
    <row r="25" spans="1:8" ht="15.6" x14ac:dyDescent="0.3">
      <c r="A25" s="1"/>
      <c r="B25" s="20" t="s">
        <v>4</v>
      </c>
      <c r="C25" s="21">
        <f>SUM(C11*C18)</f>
        <v>0</v>
      </c>
      <c r="D25" s="21">
        <f>SUM(C12*D18)</f>
        <v>0</v>
      </c>
      <c r="E25" s="21">
        <f>SUM(C13*E18)</f>
        <v>0</v>
      </c>
      <c r="F25" s="22">
        <f>SUM(885*C14*F18)</f>
        <v>0</v>
      </c>
      <c r="G25" s="12">
        <f>SUM(C25:F25)</f>
        <v>0</v>
      </c>
    </row>
    <row r="26" spans="1:8" ht="15.6" x14ac:dyDescent="0.3">
      <c r="A26" s="1"/>
      <c r="B26" s="5" t="s">
        <v>6</v>
      </c>
      <c r="C26" s="6">
        <f>SUM(C12*C19)</f>
        <v>0</v>
      </c>
      <c r="D26" s="6">
        <f>SUM(C12*D19)</f>
        <v>0</v>
      </c>
      <c r="E26" s="6">
        <f>SUM(E19*C13)</f>
        <v>0</v>
      </c>
      <c r="F26" s="7">
        <f>SUM(885*C14*F19)</f>
        <v>0</v>
      </c>
      <c r="G26" s="12">
        <f t="shared" ref="G26:G27" si="0">SUM(C26:F26)</f>
        <v>0</v>
      </c>
    </row>
    <row r="27" spans="1:8" ht="15.6" x14ac:dyDescent="0.3">
      <c r="A27" s="1"/>
      <c r="B27" s="23" t="s">
        <v>150</v>
      </c>
      <c r="C27" s="24">
        <f>SUM(C14*C20)</f>
        <v>0</v>
      </c>
      <c r="D27" s="24">
        <f>SUM(C12*D20)</f>
        <v>0</v>
      </c>
      <c r="E27" s="24">
        <f>SUM(C13*E20)</f>
        <v>0</v>
      </c>
      <c r="F27" s="25">
        <f>SUM(885*C14*F20)</f>
        <v>0</v>
      </c>
      <c r="G27" s="12">
        <f t="shared" si="0"/>
        <v>0</v>
      </c>
    </row>
    <row r="28" spans="1:8" s="12" customFormat="1" ht="15.6" x14ac:dyDescent="0.3">
      <c r="A28" s="9"/>
      <c r="B28" s="10" t="s">
        <v>153</v>
      </c>
      <c r="C28" s="10">
        <f>SUM(C25:C27)</f>
        <v>0</v>
      </c>
      <c r="D28" s="10">
        <f>SUM(D25:D27)</f>
        <v>0</v>
      </c>
      <c r="E28" s="10">
        <f>SUM(E25:E27)</f>
        <v>0</v>
      </c>
      <c r="F28" s="33">
        <f>SUM(F25:F27)</f>
        <v>0</v>
      </c>
      <c r="G28" s="11">
        <f>SUM(C28:F28)</f>
        <v>0</v>
      </c>
    </row>
    <row r="29" spans="1:8" s="12" customFormat="1" ht="15.6" x14ac:dyDescent="0.3">
      <c r="A29" s="9"/>
      <c r="B29" s="10"/>
      <c r="C29" s="10"/>
      <c r="D29" s="10"/>
      <c r="E29" s="10"/>
      <c r="F29" s="33"/>
      <c r="G29" s="11"/>
    </row>
    <row r="30" spans="1:8" s="12" customFormat="1" ht="15.6" x14ac:dyDescent="0.3">
      <c r="A30" s="9"/>
      <c r="B30" s="31" t="s">
        <v>171</v>
      </c>
      <c r="C30" s="32"/>
      <c r="D30" s="32"/>
      <c r="E30" s="32"/>
      <c r="F30" s="32"/>
      <c r="G30"/>
    </row>
    <row r="31" spans="1:8" s="12" customFormat="1" ht="15.6" x14ac:dyDescent="0.3">
      <c r="A31" s="9"/>
      <c r="B31" s="3"/>
      <c r="C31" s="35" t="s">
        <v>154</v>
      </c>
      <c r="D31" s="35" t="s">
        <v>164</v>
      </c>
      <c r="E31" s="35" t="s">
        <v>165</v>
      </c>
      <c r="F31" s="36" t="s">
        <v>167</v>
      </c>
      <c r="G31"/>
    </row>
    <row r="32" spans="1:8" s="12" customFormat="1" ht="15.6" x14ac:dyDescent="0.3">
      <c r="A32" s="9"/>
      <c r="B32" s="14" t="s">
        <v>4</v>
      </c>
      <c r="C32" s="16">
        <f>SUMIF('All Development Projects'!$A:$A, $B32, 'All Development Projects'!D:D)</f>
        <v>8011</v>
      </c>
      <c r="D32" s="16">
        <f>SUMIF('All Development Projects'!$A:$A, $B32, 'All Development Projects'!E:E)</f>
        <v>495000</v>
      </c>
      <c r="E32" s="16">
        <f>SUMIF('All Development Projects'!$A:$A, $B32, 'All Development Projects'!F:F)</f>
        <v>15033200</v>
      </c>
      <c r="F32" s="17">
        <f>SUMIF('All Development Projects'!$A:$A, $B32, 'All Development Projects'!G:G)</f>
        <v>1691</v>
      </c>
      <c r="G32"/>
    </row>
    <row r="33" spans="1:7" s="12" customFormat="1" ht="15.6" x14ac:dyDescent="0.3">
      <c r="A33" s="9"/>
      <c r="B33" s="5" t="s">
        <v>6</v>
      </c>
      <c r="C33" s="16">
        <f>SUMIF('All Development Projects'!$A:$A, $B33, 'All Development Projects'!D:D)</f>
        <v>2787</v>
      </c>
      <c r="D33" s="16">
        <f>SUMIF('All Development Projects'!$A:$A, $B33, 'All Development Projects'!E:E)</f>
        <v>680700</v>
      </c>
      <c r="E33" s="16">
        <f>SUMIF('All Development Projects'!$A:$A, $B33, 'All Development Projects'!F:F)</f>
        <v>13049300</v>
      </c>
      <c r="F33" s="17">
        <f>SUMIF('All Development Projects'!$A:$A, $B33, 'All Development Projects'!G:G)</f>
        <v>713</v>
      </c>
      <c r="G33"/>
    </row>
    <row r="34" spans="1:7" s="12" customFormat="1" ht="15.6" x14ac:dyDescent="0.3">
      <c r="A34" s="9"/>
      <c r="B34" s="15" t="s">
        <v>150</v>
      </c>
      <c r="C34" s="18">
        <f>SUMIF('All Development Projects'!$A:$A, $B34, 'All Development Projects'!D:D)</f>
        <v>3671</v>
      </c>
      <c r="D34" s="18">
        <f>SUMIF('All Development Projects'!$A:$A, $B34, 'All Development Projects'!E:E)</f>
        <v>96000</v>
      </c>
      <c r="E34" s="18">
        <f>SUMIF('All Development Projects'!$A:$A, $B34, 'All Development Projects'!F:F)</f>
        <v>2302580</v>
      </c>
      <c r="F34" s="19">
        <f>SUMIF('All Development Projects'!$A:$A, $B34, 'All Development Projects'!G:G)</f>
        <v>0</v>
      </c>
      <c r="G34"/>
    </row>
    <row r="35" spans="1:7" s="12" customFormat="1" ht="15.6" x14ac:dyDescent="0.3">
      <c r="A35" s="9"/>
      <c r="B35" s="8" t="s">
        <v>153</v>
      </c>
      <c r="C35" s="13">
        <f>SUM(C32:C34)</f>
        <v>14469</v>
      </c>
      <c r="D35" s="13">
        <f>SUM(D32:D34)</f>
        <v>1271700</v>
      </c>
      <c r="E35" s="13">
        <f>SUM(E32:E34)</f>
        <v>30385080</v>
      </c>
      <c r="F35" s="13">
        <f>SUM(F32:F34)</f>
        <v>2404</v>
      </c>
      <c r="G35"/>
    </row>
    <row r="36" spans="1:7" s="12" customFormat="1" ht="15.6" x14ac:dyDescent="0.3">
      <c r="A36" s="9"/>
      <c r="B36" s="1"/>
      <c r="C36" s="1"/>
      <c r="D36" s="1"/>
      <c r="E36" s="1"/>
      <c r="F36" s="1"/>
      <c r="G36"/>
    </row>
    <row r="37" spans="1:7" s="12" customFormat="1" ht="15.6" x14ac:dyDescent="0.3">
      <c r="A37" s="9"/>
      <c r="B37" s="37" t="s">
        <v>172</v>
      </c>
      <c r="C37" s="38"/>
      <c r="D37" s="38"/>
      <c r="E37" s="38"/>
      <c r="F37" s="39"/>
      <c r="G37"/>
    </row>
    <row r="38" spans="1:7" s="12" customFormat="1" ht="15.6" x14ac:dyDescent="0.3">
      <c r="A38" s="9"/>
      <c r="B38" s="3"/>
      <c r="C38" s="35" t="s">
        <v>148</v>
      </c>
      <c r="D38" s="35" t="s">
        <v>2</v>
      </c>
      <c r="E38" s="35" t="s">
        <v>149</v>
      </c>
      <c r="F38" s="36" t="s">
        <v>125</v>
      </c>
      <c r="G38"/>
    </row>
    <row r="39" spans="1:7" s="12" customFormat="1" ht="15.6" x14ac:dyDescent="0.3">
      <c r="A39" s="9"/>
      <c r="B39" s="20" t="s">
        <v>4</v>
      </c>
      <c r="C39" s="21">
        <f>C32*$C$11</f>
        <v>160220000</v>
      </c>
      <c r="D39" s="21">
        <f>D32*$C$12</f>
        <v>2475000</v>
      </c>
      <c r="E39" s="21">
        <f>E32*$C$13</f>
        <v>300664000</v>
      </c>
      <c r="F39" s="22">
        <f>F32*$C$14*885</f>
        <v>7482675</v>
      </c>
      <c r="G39" s="12">
        <f>SUM(C39:F39)</f>
        <v>470841675</v>
      </c>
    </row>
    <row r="40" spans="1:7" ht="15.6" x14ac:dyDescent="0.3">
      <c r="A40" s="1"/>
      <c r="B40" s="5" t="s">
        <v>6</v>
      </c>
      <c r="C40" s="21">
        <f t="shared" ref="C40:C41" si="1">C33*$C$11</f>
        <v>55740000</v>
      </c>
      <c r="D40" s="21">
        <f t="shared" ref="D40:D41" si="2">D33*$C$12</f>
        <v>3403500</v>
      </c>
      <c r="E40" s="21">
        <f t="shared" ref="E40:E41" si="3">E33*$C$13</f>
        <v>260986000</v>
      </c>
      <c r="F40" s="22">
        <f>F33*$C$14*885</f>
        <v>3155025</v>
      </c>
      <c r="G40" s="12">
        <f t="shared" ref="G40:G41" si="4">SUM(C40:F40)</f>
        <v>323284525</v>
      </c>
    </row>
    <row r="41" spans="1:7" ht="15.6" x14ac:dyDescent="0.3">
      <c r="A41" s="1"/>
      <c r="B41" s="23" t="s">
        <v>150</v>
      </c>
      <c r="C41" s="24">
        <f t="shared" si="1"/>
        <v>73420000</v>
      </c>
      <c r="D41" s="24">
        <f t="shared" si="2"/>
        <v>480000</v>
      </c>
      <c r="E41" s="24">
        <f t="shared" si="3"/>
        <v>46051600</v>
      </c>
      <c r="F41" s="25">
        <f>F34*$C$14*885</f>
        <v>0</v>
      </c>
      <c r="G41" s="12">
        <f t="shared" si="4"/>
        <v>119951600</v>
      </c>
    </row>
    <row r="42" spans="1:7" ht="15.6" x14ac:dyDescent="0.3">
      <c r="A42" s="1"/>
      <c r="B42" s="10" t="s">
        <v>153</v>
      </c>
      <c r="C42" s="10">
        <f>SUM(C39:C41)</f>
        <v>289380000</v>
      </c>
      <c r="D42" s="10">
        <f>SUM(D39:D41)</f>
        <v>6358500</v>
      </c>
      <c r="E42" s="10">
        <f>SUM(E39:E41)</f>
        <v>607701600</v>
      </c>
      <c r="F42" s="33">
        <f>SUM(F39:F41)</f>
        <v>10637700</v>
      </c>
      <c r="G42" s="11">
        <f>SUM(C42:F42)</f>
        <v>914077800</v>
      </c>
    </row>
    <row r="43" spans="1:7" ht="15.6" x14ac:dyDescent="0.3">
      <c r="A43" s="1"/>
      <c r="B43" s="1"/>
      <c r="C43" s="1"/>
      <c r="D43" s="1"/>
      <c r="E43" s="1"/>
      <c r="F43" s="1"/>
    </row>
    <row r="44" spans="1:7" ht="15.6" x14ac:dyDescent="0.3">
      <c r="A44" s="1"/>
      <c r="B44" s="1"/>
      <c r="C44" s="1"/>
      <c r="D44" s="1"/>
      <c r="E44" s="1"/>
      <c r="F44" s="1"/>
    </row>
    <row r="45" spans="1:7" ht="15.6" x14ac:dyDescent="0.3">
      <c r="A45" s="1"/>
      <c r="B45" s="34" t="s">
        <v>170</v>
      </c>
      <c r="C45" s="1"/>
      <c r="D45" s="1"/>
      <c r="E45" s="1"/>
      <c r="F45" s="1"/>
    </row>
    <row r="46" spans="1:7" ht="15.6" x14ac:dyDescent="0.3">
      <c r="A46" s="1"/>
      <c r="B46" s="34" t="s">
        <v>177</v>
      </c>
      <c r="C46" s="1"/>
      <c r="D46" s="1"/>
      <c r="E46" s="1"/>
      <c r="F46" s="1"/>
    </row>
    <row r="47" spans="1:7" ht="15.6" x14ac:dyDescent="0.3">
      <c r="A47" s="1"/>
      <c r="B47" s="1"/>
      <c r="C47" s="1"/>
      <c r="D47" s="1"/>
      <c r="E47" s="1"/>
      <c r="F47" s="1"/>
    </row>
    <row r="48" spans="1:7" ht="15.6" x14ac:dyDescent="0.3">
      <c r="A48" s="1"/>
      <c r="B48" s="1"/>
      <c r="C48" s="1"/>
      <c r="D48" s="1"/>
      <c r="E48" s="1"/>
      <c r="F48" s="1"/>
    </row>
  </sheetData>
  <mergeCells count="3">
    <mergeCell ref="B10:C10"/>
    <mergeCell ref="B9:C9"/>
    <mergeCell ref="B5:F5"/>
  </mergeCells>
  <pageMargins left="0.75" right="0.75" top="1" bottom="1" header="0.5" footer="0.5"/>
  <pageSetup orientation="portrait" horizontalDpi="4294967292" verticalDpi="4294967292"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
  <sheetViews>
    <sheetView workbookViewId="0">
      <pane ySplit="1" topLeftCell="A2" activePane="bottomLeft" state="frozen"/>
      <selection pane="bottomLeft" activeCell="G1" sqref="G1:G1048576"/>
    </sheetView>
  </sheetViews>
  <sheetFormatPr defaultColWidth="8.77734375" defaultRowHeight="15.6" x14ac:dyDescent="0.3"/>
  <cols>
    <col min="1" max="2" width="17.6640625" style="1" bestFit="1" customWidth="1"/>
    <col min="3" max="3" width="30.109375" style="1" bestFit="1" customWidth="1"/>
    <col min="4" max="4" width="16.109375" style="28" bestFit="1" customWidth="1"/>
    <col min="5" max="5" width="11.44140625" style="28" bestFit="1" customWidth="1"/>
    <col min="6" max="6" width="29.44140625" style="28" bestFit="1" customWidth="1"/>
    <col min="7" max="7" width="25.109375" style="1" bestFit="1" customWidth="1"/>
    <col min="8" max="8" width="18.77734375" style="1" bestFit="1" customWidth="1"/>
    <col min="9" max="9" width="22.6640625" style="1" bestFit="1" customWidth="1"/>
    <col min="10" max="10" width="12" style="1" bestFit="1" customWidth="1"/>
    <col min="11" max="11" width="16.6640625" style="1" bestFit="1" customWidth="1"/>
    <col min="12" max="16384" width="8.77734375" style="1"/>
  </cols>
  <sheetData>
    <row r="1" spans="1:9" x14ac:dyDescent="0.3">
      <c r="A1" s="2" t="s">
        <v>1</v>
      </c>
      <c r="B1" s="2" t="s">
        <v>0</v>
      </c>
      <c r="C1" s="2" t="s">
        <v>3</v>
      </c>
      <c r="D1" s="27" t="s">
        <v>123</v>
      </c>
      <c r="E1" s="27" t="s">
        <v>2</v>
      </c>
      <c r="F1" s="27" t="s">
        <v>10</v>
      </c>
      <c r="G1" s="27" t="s">
        <v>125</v>
      </c>
      <c r="H1" s="27" t="s">
        <v>129</v>
      </c>
      <c r="I1" s="27" t="s">
        <v>144</v>
      </c>
    </row>
    <row r="2" spans="1:9" x14ac:dyDescent="0.3">
      <c r="A2" s="1" t="s">
        <v>4</v>
      </c>
      <c r="B2" s="1" t="s">
        <v>5</v>
      </c>
      <c r="C2" s="1" t="s">
        <v>168</v>
      </c>
      <c r="D2" s="28">
        <v>73</v>
      </c>
      <c r="G2" s="28"/>
      <c r="H2" s="28"/>
      <c r="I2" s="28"/>
    </row>
    <row r="3" spans="1:9" x14ac:dyDescent="0.3">
      <c r="A3" s="1" t="s">
        <v>4</v>
      </c>
      <c r="B3" s="1" t="s">
        <v>5</v>
      </c>
      <c r="C3" s="1" t="s">
        <v>9</v>
      </c>
      <c r="D3" s="28">
        <v>32</v>
      </c>
      <c r="E3" s="28">
        <v>10000</v>
      </c>
    </row>
    <row r="4" spans="1:9" x14ac:dyDescent="0.3">
      <c r="A4" s="1" t="s">
        <v>6</v>
      </c>
      <c r="B4" s="1" t="s">
        <v>7</v>
      </c>
      <c r="C4" s="1" t="s">
        <v>11</v>
      </c>
      <c r="F4" s="28">
        <v>448000</v>
      </c>
    </row>
    <row r="5" spans="1:9" x14ac:dyDescent="0.3">
      <c r="A5" s="1" t="s">
        <v>6</v>
      </c>
      <c r="B5" s="1" t="s">
        <v>7</v>
      </c>
      <c r="C5" s="1" t="s">
        <v>8</v>
      </c>
      <c r="E5" s="28">
        <v>15000</v>
      </c>
      <c r="F5" s="28">
        <v>540000</v>
      </c>
    </row>
    <row r="6" spans="1:9" x14ac:dyDescent="0.3">
      <c r="A6" s="1" t="s">
        <v>6</v>
      </c>
      <c r="B6" s="1" t="s">
        <v>7</v>
      </c>
      <c r="C6" s="1" t="s">
        <v>12</v>
      </c>
      <c r="D6" s="28">
        <v>30</v>
      </c>
    </row>
    <row r="7" spans="1:9" x14ac:dyDescent="0.3">
      <c r="A7" s="1" t="s">
        <v>4</v>
      </c>
      <c r="B7" s="1" t="s">
        <v>7</v>
      </c>
      <c r="C7" s="1" t="s">
        <v>14</v>
      </c>
      <c r="D7" s="28">
        <v>4434</v>
      </c>
      <c r="E7" s="28">
        <v>100000</v>
      </c>
      <c r="F7" s="28">
        <v>7500000</v>
      </c>
      <c r="I7" s="1" t="s">
        <v>124</v>
      </c>
    </row>
    <row r="8" spans="1:9" x14ac:dyDescent="0.3">
      <c r="A8" s="1" t="s">
        <v>4</v>
      </c>
      <c r="B8" s="1" t="s">
        <v>7</v>
      </c>
      <c r="C8" s="1" t="s">
        <v>11</v>
      </c>
      <c r="G8" s="1">
        <v>700</v>
      </c>
    </row>
    <row r="9" spans="1:9" x14ac:dyDescent="0.3">
      <c r="A9" s="1" t="s">
        <v>6</v>
      </c>
      <c r="B9" s="1" t="s">
        <v>134</v>
      </c>
      <c r="C9" s="1" t="s">
        <v>16</v>
      </c>
      <c r="F9" s="28">
        <v>767000</v>
      </c>
      <c r="I9" s="1" t="s">
        <v>145</v>
      </c>
    </row>
    <row r="10" spans="1:9" x14ac:dyDescent="0.3">
      <c r="A10" s="1" t="s">
        <v>6</v>
      </c>
      <c r="B10" s="1" t="s">
        <v>134</v>
      </c>
      <c r="C10" s="1" t="s">
        <v>17</v>
      </c>
      <c r="E10" s="28">
        <v>61700</v>
      </c>
      <c r="I10" s="1" t="s">
        <v>126</v>
      </c>
    </row>
    <row r="11" spans="1:9" x14ac:dyDescent="0.3">
      <c r="A11" s="1" t="s">
        <v>6</v>
      </c>
      <c r="B11" s="1" t="s">
        <v>134</v>
      </c>
      <c r="C11" s="1" t="s">
        <v>127</v>
      </c>
      <c r="D11" s="28">
        <v>290</v>
      </c>
    </row>
    <row r="12" spans="1:9" x14ac:dyDescent="0.3">
      <c r="A12" s="1" t="s">
        <v>4</v>
      </c>
      <c r="B12" s="1" t="s">
        <v>134</v>
      </c>
      <c r="C12" s="1" t="s">
        <v>18</v>
      </c>
      <c r="D12" s="28">
        <v>29</v>
      </c>
    </row>
    <row r="13" spans="1:9" x14ac:dyDescent="0.3">
      <c r="A13" s="1" t="s">
        <v>4</v>
      </c>
      <c r="B13" s="1" t="s">
        <v>134</v>
      </c>
      <c r="C13" s="1" t="s">
        <v>19</v>
      </c>
      <c r="D13" s="28">
        <v>25</v>
      </c>
    </row>
    <row r="14" spans="1:9" x14ac:dyDescent="0.3">
      <c r="A14" s="1" t="s">
        <v>4</v>
      </c>
      <c r="B14" s="1" t="s">
        <v>134</v>
      </c>
      <c r="C14" s="1" t="s">
        <v>20</v>
      </c>
      <c r="F14" s="28">
        <v>45000</v>
      </c>
    </row>
    <row r="15" spans="1:9" x14ac:dyDescent="0.3">
      <c r="A15" s="1" t="s">
        <v>150</v>
      </c>
      <c r="B15" s="1" t="s">
        <v>134</v>
      </c>
      <c r="C15" s="1" t="s">
        <v>15</v>
      </c>
      <c r="D15" s="28">
        <v>124</v>
      </c>
      <c r="I15" s="1" t="s">
        <v>146</v>
      </c>
    </row>
    <row r="16" spans="1:9" x14ac:dyDescent="0.3">
      <c r="A16" s="1" t="s">
        <v>4</v>
      </c>
      <c r="B16" s="1" t="s">
        <v>156</v>
      </c>
      <c r="C16" s="1" t="s">
        <v>21</v>
      </c>
      <c r="H16" s="1" t="s">
        <v>128</v>
      </c>
    </row>
    <row r="17" spans="1:9" x14ac:dyDescent="0.3">
      <c r="A17" s="1" t="s">
        <v>6</v>
      </c>
      <c r="B17" s="1" t="s">
        <v>135</v>
      </c>
      <c r="C17" s="1" t="s">
        <v>25</v>
      </c>
      <c r="E17" s="28">
        <v>200000</v>
      </c>
    </row>
    <row r="18" spans="1:9" x14ac:dyDescent="0.3">
      <c r="A18" s="1" t="s">
        <v>6</v>
      </c>
      <c r="B18" s="1" t="s">
        <v>135</v>
      </c>
      <c r="C18" s="1" t="s">
        <v>26</v>
      </c>
      <c r="D18" s="28">
        <v>208</v>
      </c>
    </row>
    <row r="19" spans="1:9" x14ac:dyDescent="0.3">
      <c r="A19" s="1" t="s">
        <v>6</v>
      </c>
      <c r="B19" s="1" t="s">
        <v>135</v>
      </c>
      <c r="C19" s="1" t="s">
        <v>27</v>
      </c>
      <c r="D19" s="28">
        <v>54</v>
      </c>
    </row>
    <row r="20" spans="1:9" x14ac:dyDescent="0.3">
      <c r="A20" s="1" t="s">
        <v>6</v>
      </c>
      <c r="B20" s="1" t="s">
        <v>135</v>
      </c>
      <c r="C20" s="1" t="s">
        <v>28</v>
      </c>
      <c r="D20" s="28">
        <v>50</v>
      </c>
    </row>
    <row r="21" spans="1:9" x14ac:dyDescent="0.3">
      <c r="A21" s="1" t="s">
        <v>4</v>
      </c>
      <c r="B21" s="1" t="s">
        <v>135</v>
      </c>
      <c r="C21" s="1" t="s">
        <v>29</v>
      </c>
      <c r="F21" s="28">
        <v>60000</v>
      </c>
      <c r="I21" s="29"/>
    </row>
    <row r="22" spans="1:9" x14ac:dyDescent="0.3">
      <c r="A22" s="1" t="s">
        <v>4</v>
      </c>
      <c r="B22" s="1" t="s">
        <v>135</v>
      </c>
      <c r="C22" s="1" t="s">
        <v>136</v>
      </c>
      <c r="D22" s="28">
        <v>525</v>
      </c>
      <c r="E22" s="28">
        <v>20000</v>
      </c>
      <c r="I22" s="29"/>
    </row>
    <row r="23" spans="1:9" x14ac:dyDescent="0.3">
      <c r="A23" s="1" t="s">
        <v>4</v>
      </c>
      <c r="B23" s="1" t="s">
        <v>135</v>
      </c>
      <c r="C23" s="1" t="s">
        <v>30</v>
      </c>
      <c r="D23" s="28">
        <v>224</v>
      </c>
    </row>
    <row r="24" spans="1:9" x14ac:dyDescent="0.3">
      <c r="A24" s="1" t="s">
        <v>4</v>
      </c>
      <c r="B24" s="1" t="s">
        <v>135</v>
      </c>
      <c r="C24" s="1" t="s">
        <v>31</v>
      </c>
      <c r="D24" s="28">
        <v>200</v>
      </c>
    </row>
    <row r="25" spans="1:9" x14ac:dyDescent="0.3">
      <c r="A25" s="1" t="s">
        <v>4</v>
      </c>
      <c r="B25" s="1" t="s">
        <v>135</v>
      </c>
      <c r="C25" s="1" t="s">
        <v>32</v>
      </c>
      <c r="D25" s="28">
        <v>137</v>
      </c>
      <c r="I25" s="1" t="s">
        <v>147</v>
      </c>
    </row>
    <row r="26" spans="1:9" x14ac:dyDescent="0.3">
      <c r="A26" s="1" t="s">
        <v>4</v>
      </c>
      <c r="B26" s="1" t="s">
        <v>135</v>
      </c>
      <c r="C26" s="1" t="s">
        <v>130</v>
      </c>
      <c r="D26" s="28">
        <v>25</v>
      </c>
    </row>
    <row r="27" spans="1:9" x14ac:dyDescent="0.3">
      <c r="A27" s="1" t="s">
        <v>150</v>
      </c>
      <c r="B27" s="1" t="s">
        <v>135</v>
      </c>
      <c r="C27" s="1" t="s">
        <v>22</v>
      </c>
      <c r="F27" s="28">
        <v>80900</v>
      </c>
    </row>
    <row r="28" spans="1:9" x14ac:dyDescent="0.3">
      <c r="A28" s="1" t="s">
        <v>150</v>
      </c>
      <c r="B28" s="1" t="s">
        <v>135</v>
      </c>
      <c r="C28" s="1" t="s">
        <v>23</v>
      </c>
      <c r="D28" s="28">
        <v>80</v>
      </c>
    </row>
    <row r="29" spans="1:9" x14ac:dyDescent="0.3">
      <c r="A29" s="1" t="s">
        <v>150</v>
      </c>
      <c r="B29" s="1" t="s">
        <v>135</v>
      </c>
      <c r="C29" s="1" t="s">
        <v>24</v>
      </c>
      <c r="H29" s="1">
        <v>52</v>
      </c>
    </row>
    <row r="30" spans="1:9" x14ac:dyDescent="0.3">
      <c r="A30" s="1" t="s">
        <v>6</v>
      </c>
      <c r="B30" s="1" t="s">
        <v>137</v>
      </c>
      <c r="C30" s="1" t="s">
        <v>35</v>
      </c>
      <c r="F30" s="28">
        <v>500000</v>
      </c>
    </row>
    <row r="31" spans="1:9" x14ac:dyDescent="0.3">
      <c r="A31" s="1" t="s">
        <v>6</v>
      </c>
      <c r="B31" s="1" t="s">
        <v>137</v>
      </c>
      <c r="C31" s="1" t="s">
        <v>36</v>
      </c>
      <c r="D31" s="28">
        <v>115</v>
      </c>
      <c r="E31" s="28">
        <v>15000</v>
      </c>
    </row>
    <row r="32" spans="1:9" x14ac:dyDescent="0.3">
      <c r="A32" s="1" t="s">
        <v>6</v>
      </c>
      <c r="B32" s="1" t="s">
        <v>137</v>
      </c>
      <c r="C32" s="1" t="s">
        <v>37</v>
      </c>
      <c r="H32" s="1">
        <v>41</v>
      </c>
    </row>
    <row r="33" spans="1:8" x14ac:dyDescent="0.3">
      <c r="A33" s="1" t="s">
        <v>150</v>
      </c>
      <c r="B33" s="1" t="s">
        <v>137</v>
      </c>
      <c r="C33" s="1" t="s">
        <v>33</v>
      </c>
      <c r="F33" s="28">
        <v>214000</v>
      </c>
    </row>
    <row r="34" spans="1:8" x14ac:dyDescent="0.3">
      <c r="A34" s="1" t="s">
        <v>4</v>
      </c>
      <c r="B34" s="1" t="s">
        <v>137</v>
      </c>
      <c r="C34" s="1" t="s">
        <v>169</v>
      </c>
      <c r="F34" s="28">
        <v>1000000</v>
      </c>
    </row>
    <row r="35" spans="1:8" x14ac:dyDescent="0.3">
      <c r="A35" s="1" t="s">
        <v>150</v>
      </c>
      <c r="B35" s="1" t="s">
        <v>137</v>
      </c>
      <c r="C35" s="1" t="s">
        <v>34</v>
      </c>
      <c r="D35" s="28">
        <v>52</v>
      </c>
    </row>
    <row r="36" spans="1:8" x14ac:dyDescent="0.3">
      <c r="A36" s="1" t="s">
        <v>6</v>
      </c>
      <c r="B36" s="1" t="s">
        <v>13</v>
      </c>
      <c r="C36" s="1" t="s">
        <v>41</v>
      </c>
      <c r="F36" s="28">
        <v>600000</v>
      </c>
    </row>
    <row r="37" spans="1:8" x14ac:dyDescent="0.3">
      <c r="A37" s="1" t="s">
        <v>6</v>
      </c>
      <c r="B37" s="1" t="s">
        <v>13</v>
      </c>
      <c r="C37" s="1" t="s">
        <v>42</v>
      </c>
      <c r="G37" s="1">
        <v>121</v>
      </c>
    </row>
    <row r="38" spans="1:8" x14ac:dyDescent="0.3">
      <c r="A38" s="1" t="s">
        <v>6</v>
      </c>
      <c r="B38" s="1" t="s">
        <v>13</v>
      </c>
      <c r="C38" s="1" t="s">
        <v>43</v>
      </c>
      <c r="D38" s="28">
        <v>350</v>
      </c>
      <c r="E38" s="28">
        <v>30000</v>
      </c>
    </row>
    <row r="39" spans="1:8" x14ac:dyDescent="0.3">
      <c r="A39" s="1" t="s">
        <v>4</v>
      </c>
      <c r="B39" s="1" t="s">
        <v>13</v>
      </c>
      <c r="C39" s="1" t="s">
        <v>44</v>
      </c>
      <c r="F39" s="28">
        <v>2560000</v>
      </c>
    </row>
    <row r="40" spans="1:8" x14ac:dyDescent="0.3">
      <c r="A40" s="1" t="s">
        <v>4</v>
      </c>
      <c r="B40" s="1" t="s">
        <v>13</v>
      </c>
      <c r="C40" s="1" t="s">
        <v>45</v>
      </c>
      <c r="F40" s="28">
        <v>555000</v>
      </c>
    </row>
    <row r="41" spans="1:8" x14ac:dyDescent="0.3">
      <c r="A41" s="1" t="s">
        <v>4</v>
      </c>
      <c r="B41" s="1" t="s">
        <v>13</v>
      </c>
      <c r="C41" s="1" t="s">
        <v>46</v>
      </c>
      <c r="F41" s="28">
        <f>191000+23900</f>
        <v>214900</v>
      </c>
    </row>
    <row r="42" spans="1:8" x14ac:dyDescent="0.3">
      <c r="A42" s="1" t="s">
        <v>4</v>
      </c>
      <c r="B42" s="1" t="s">
        <v>13</v>
      </c>
      <c r="C42" s="1" t="s">
        <v>47</v>
      </c>
      <c r="D42" s="28">
        <v>160</v>
      </c>
      <c r="F42" s="28">
        <v>20500</v>
      </c>
    </row>
    <row r="43" spans="1:8" x14ac:dyDescent="0.3">
      <c r="A43" s="1" t="s">
        <v>4</v>
      </c>
      <c r="B43" s="1" t="s">
        <v>13</v>
      </c>
      <c r="C43" s="1" t="s">
        <v>48</v>
      </c>
      <c r="D43" s="28">
        <v>68</v>
      </c>
    </row>
    <row r="44" spans="1:8" x14ac:dyDescent="0.3">
      <c r="A44" s="1" t="s">
        <v>150</v>
      </c>
      <c r="B44" s="1" t="s">
        <v>13</v>
      </c>
      <c r="C44" s="1" t="s">
        <v>38</v>
      </c>
      <c r="D44" s="28">
        <v>240</v>
      </c>
      <c r="E44" s="28">
        <v>5000</v>
      </c>
    </row>
    <row r="45" spans="1:8" x14ac:dyDescent="0.3">
      <c r="A45" s="1" t="s">
        <v>150</v>
      </c>
      <c r="B45" s="1" t="s">
        <v>13</v>
      </c>
      <c r="C45" s="1" t="s">
        <v>39</v>
      </c>
      <c r="D45" s="28">
        <v>166</v>
      </c>
      <c r="E45" s="28">
        <v>6000</v>
      </c>
    </row>
    <row r="46" spans="1:8" x14ac:dyDescent="0.3">
      <c r="A46" s="1" t="s">
        <v>150</v>
      </c>
      <c r="B46" s="1" t="s">
        <v>13</v>
      </c>
      <c r="C46" s="1" t="s">
        <v>40</v>
      </c>
      <c r="H46" s="1">
        <v>66</v>
      </c>
    </row>
    <row r="47" spans="1:8" x14ac:dyDescent="0.3">
      <c r="A47" s="1" t="s">
        <v>150</v>
      </c>
      <c r="B47" s="1" t="s">
        <v>138</v>
      </c>
      <c r="C47" s="1" t="s">
        <v>49</v>
      </c>
      <c r="D47" s="28">
        <v>63</v>
      </c>
    </row>
    <row r="48" spans="1:8" x14ac:dyDescent="0.3">
      <c r="A48" s="1" t="s">
        <v>6</v>
      </c>
      <c r="B48" s="1" t="s">
        <v>139</v>
      </c>
      <c r="C48" s="1" t="s">
        <v>52</v>
      </c>
      <c r="E48" s="28">
        <f>68500+4200+10400</f>
        <v>83100</v>
      </c>
      <c r="F48" s="28">
        <v>694700</v>
      </c>
      <c r="G48" s="1">
        <v>230</v>
      </c>
    </row>
    <row r="49" spans="1:12" x14ac:dyDescent="0.3">
      <c r="A49" s="1" t="s">
        <v>6</v>
      </c>
      <c r="B49" s="1" t="s">
        <v>139</v>
      </c>
      <c r="C49" s="1" t="s">
        <v>53</v>
      </c>
      <c r="H49" s="1" t="s">
        <v>131</v>
      </c>
      <c r="L49" s="30"/>
    </row>
    <row r="50" spans="1:12" x14ac:dyDescent="0.3">
      <c r="A50" s="1" t="s">
        <v>4</v>
      </c>
      <c r="B50" s="1" t="s">
        <v>139</v>
      </c>
      <c r="C50" s="1" t="s">
        <v>54</v>
      </c>
      <c r="F50" s="28">
        <v>960000</v>
      </c>
      <c r="G50" s="1">
        <v>200</v>
      </c>
    </row>
    <row r="51" spans="1:12" x14ac:dyDescent="0.3">
      <c r="A51" s="1" t="s">
        <v>4</v>
      </c>
      <c r="B51" s="1" t="s">
        <v>139</v>
      </c>
      <c r="C51" s="1" t="s">
        <v>55</v>
      </c>
      <c r="D51" s="28">
        <v>202</v>
      </c>
      <c r="E51" s="28">
        <v>210000</v>
      </c>
    </row>
    <row r="52" spans="1:12" x14ac:dyDescent="0.3">
      <c r="A52" s="1" t="s">
        <v>4</v>
      </c>
      <c r="B52" s="1" t="s">
        <v>139</v>
      </c>
      <c r="C52" s="1" t="s">
        <v>56</v>
      </c>
      <c r="D52" s="28">
        <v>170</v>
      </c>
      <c r="E52" s="28">
        <v>10000</v>
      </c>
      <c r="F52" s="28">
        <v>200000</v>
      </c>
    </row>
    <row r="53" spans="1:12" x14ac:dyDescent="0.3">
      <c r="A53" s="1" t="s">
        <v>4</v>
      </c>
      <c r="B53" s="1" t="s">
        <v>139</v>
      </c>
      <c r="C53" s="1" t="s">
        <v>57</v>
      </c>
      <c r="F53" s="28">
        <v>25000</v>
      </c>
      <c r="I53" s="1" t="s">
        <v>152</v>
      </c>
    </row>
    <row r="54" spans="1:12" x14ac:dyDescent="0.3">
      <c r="A54" s="1" t="s">
        <v>4</v>
      </c>
      <c r="B54" s="1" t="s">
        <v>139</v>
      </c>
      <c r="C54" s="1" t="s">
        <v>58</v>
      </c>
      <c r="G54" s="1">
        <v>63</v>
      </c>
    </row>
    <row r="55" spans="1:12" x14ac:dyDescent="0.3">
      <c r="A55" s="1" t="s">
        <v>4</v>
      </c>
      <c r="B55" s="1" t="s">
        <v>139</v>
      </c>
      <c r="C55" s="1" t="s">
        <v>59</v>
      </c>
      <c r="D55" s="28">
        <v>24</v>
      </c>
    </row>
    <row r="56" spans="1:12" x14ac:dyDescent="0.3">
      <c r="A56" s="1" t="s">
        <v>150</v>
      </c>
      <c r="B56" s="1" t="s">
        <v>139</v>
      </c>
      <c r="C56" s="1" t="s">
        <v>50</v>
      </c>
      <c r="D56" s="28">
        <v>394</v>
      </c>
    </row>
    <row r="57" spans="1:12" x14ac:dyDescent="0.3">
      <c r="A57" s="1" t="s">
        <v>150</v>
      </c>
      <c r="B57" s="1" t="s">
        <v>139</v>
      </c>
      <c r="C57" s="1" t="s">
        <v>51</v>
      </c>
      <c r="F57" s="28">
        <v>260000</v>
      </c>
    </row>
    <row r="58" spans="1:12" x14ac:dyDescent="0.3">
      <c r="A58" s="1" t="s">
        <v>4</v>
      </c>
      <c r="B58" s="1" t="s">
        <v>157</v>
      </c>
      <c r="C58" s="1" t="s">
        <v>60</v>
      </c>
      <c r="D58" s="28">
        <v>260</v>
      </c>
      <c r="E58" s="28">
        <v>84000</v>
      </c>
      <c r="F58" s="28">
        <v>136000</v>
      </c>
      <c r="G58" s="1">
        <v>110</v>
      </c>
    </row>
    <row r="59" spans="1:12" x14ac:dyDescent="0.3">
      <c r="A59" s="1" t="s">
        <v>4</v>
      </c>
      <c r="B59" s="1" t="s">
        <v>157</v>
      </c>
      <c r="C59" s="1" t="s">
        <v>60</v>
      </c>
      <c r="H59" s="1" t="s">
        <v>132</v>
      </c>
    </row>
    <row r="60" spans="1:12" x14ac:dyDescent="0.3">
      <c r="A60" s="1" t="s">
        <v>4</v>
      </c>
      <c r="B60" s="1" t="s">
        <v>158</v>
      </c>
      <c r="C60" s="1" t="s">
        <v>61</v>
      </c>
      <c r="D60" s="28">
        <v>24</v>
      </c>
    </row>
    <row r="61" spans="1:12" x14ac:dyDescent="0.3">
      <c r="A61" s="1" t="s">
        <v>6</v>
      </c>
      <c r="B61" s="1" t="s">
        <v>140</v>
      </c>
      <c r="C61" s="1" t="s">
        <v>69</v>
      </c>
      <c r="F61" s="28">
        <v>1600000</v>
      </c>
    </row>
    <row r="62" spans="1:12" x14ac:dyDescent="0.3">
      <c r="A62" s="1" t="s">
        <v>6</v>
      </c>
      <c r="B62" s="1" t="s">
        <v>140</v>
      </c>
      <c r="C62" s="1" t="s">
        <v>70</v>
      </c>
      <c r="G62" s="1">
        <v>177</v>
      </c>
      <c r="I62" s="1">
        <f>SUMIF(B1:B124, Calculator!C8, D1:D124)</f>
        <v>0</v>
      </c>
    </row>
    <row r="63" spans="1:12" x14ac:dyDescent="0.3">
      <c r="A63" s="1" t="s">
        <v>6</v>
      </c>
      <c r="B63" s="1" t="s">
        <v>140</v>
      </c>
      <c r="C63" s="1" t="s">
        <v>71</v>
      </c>
      <c r="D63" s="28">
        <v>175</v>
      </c>
    </row>
    <row r="64" spans="1:12" x14ac:dyDescent="0.3">
      <c r="A64" s="1" t="s">
        <v>6</v>
      </c>
      <c r="B64" s="1" t="s">
        <v>140</v>
      </c>
      <c r="C64" s="1" t="s">
        <v>72</v>
      </c>
      <c r="D64" s="28">
        <v>137</v>
      </c>
    </row>
    <row r="65" spans="1:9" x14ac:dyDescent="0.3">
      <c r="A65" s="1" t="s">
        <v>6</v>
      </c>
      <c r="B65" s="1" t="s">
        <v>140</v>
      </c>
      <c r="C65" s="1" t="s">
        <v>73</v>
      </c>
      <c r="F65" s="28">
        <v>69000</v>
      </c>
      <c r="I65" s="1">
        <f>SUMIF(B42:B152,"Brisbane",D42:D152 )</f>
        <v>0</v>
      </c>
    </row>
    <row r="66" spans="1:9" x14ac:dyDescent="0.3">
      <c r="A66" s="1" t="s">
        <v>4</v>
      </c>
      <c r="B66" s="1" t="s">
        <v>140</v>
      </c>
      <c r="C66" s="1" t="s">
        <v>74</v>
      </c>
      <c r="F66" s="28">
        <v>1000000</v>
      </c>
    </row>
    <row r="67" spans="1:9" x14ac:dyDescent="0.3">
      <c r="A67" s="1" t="s">
        <v>4</v>
      </c>
      <c r="B67" s="1" t="s">
        <v>140</v>
      </c>
      <c r="C67" s="1" t="s">
        <v>75</v>
      </c>
      <c r="F67" s="28">
        <v>129000</v>
      </c>
    </row>
    <row r="68" spans="1:9" x14ac:dyDescent="0.3">
      <c r="A68" s="1" t="s">
        <v>4</v>
      </c>
      <c r="B68" s="1" t="s">
        <v>140</v>
      </c>
      <c r="C68" s="1" t="s">
        <v>76</v>
      </c>
      <c r="F68" s="28">
        <v>93000</v>
      </c>
    </row>
    <row r="69" spans="1:9" x14ac:dyDescent="0.3">
      <c r="A69" s="1" t="s">
        <v>4</v>
      </c>
      <c r="B69" s="1" t="s">
        <v>140</v>
      </c>
      <c r="C69" s="1" t="s">
        <v>77</v>
      </c>
      <c r="F69" s="28">
        <v>86000</v>
      </c>
    </row>
    <row r="70" spans="1:9" x14ac:dyDescent="0.3">
      <c r="A70" s="1" t="s">
        <v>4</v>
      </c>
      <c r="B70" s="1" t="s">
        <v>140</v>
      </c>
      <c r="C70" s="1" t="s">
        <v>78</v>
      </c>
    </row>
    <row r="71" spans="1:9" x14ac:dyDescent="0.3">
      <c r="A71" s="1" t="s">
        <v>4</v>
      </c>
      <c r="B71" s="1" t="s">
        <v>140</v>
      </c>
      <c r="C71" s="1" t="s">
        <v>79</v>
      </c>
      <c r="F71" s="28">
        <v>60000</v>
      </c>
    </row>
    <row r="72" spans="1:9" x14ac:dyDescent="0.3">
      <c r="A72" s="1" t="s">
        <v>4</v>
      </c>
      <c r="B72" s="1" t="s">
        <v>140</v>
      </c>
      <c r="C72" s="1" t="s">
        <v>80</v>
      </c>
      <c r="E72" s="28">
        <v>7000</v>
      </c>
      <c r="F72" s="28">
        <v>60000</v>
      </c>
    </row>
    <row r="73" spans="1:9" x14ac:dyDescent="0.3">
      <c r="A73" s="1" t="s">
        <v>4</v>
      </c>
      <c r="B73" s="1" t="s">
        <v>140</v>
      </c>
      <c r="C73" s="1" t="s">
        <v>133</v>
      </c>
      <c r="D73" s="28">
        <v>411</v>
      </c>
    </row>
    <row r="74" spans="1:9" x14ac:dyDescent="0.3">
      <c r="A74" s="1" t="s">
        <v>4</v>
      </c>
      <c r="B74" s="1" t="s">
        <v>140</v>
      </c>
      <c r="C74" s="1" t="s">
        <v>81</v>
      </c>
      <c r="D74" s="28">
        <v>91</v>
      </c>
    </row>
    <row r="75" spans="1:9" x14ac:dyDescent="0.3">
      <c r="A75" s="1" t="s">
        <v>150</v>
      </c>
      <c r="B75" s="1" t="s">
        <v>140</v>
      </c>
      <c r="C75" s="1" t="s">
        <v>62</v>
      </c>
      <c r="E75" s="28">
        <v>5000</v>
      </c>
      <c r="F75" s="28">
        <v>300980</v>
      </c>
    </row>
    <row r="76" spans="1:9" x14ac:dyDescent="0.3">
      <c r="A76" s="1" t="s">
        <v>150</v>
      </c>
      <c r="B76" s="1" t="s">
        <v>140</v>
      </c>
      <c r="C76" s="1" t="s">
        <v>63</v>
      </c>
    </row>
    <row r="77" spans="1:9" x14ac:dyDescent="0.3">
      <c r="A77" s="1" t="s">
        <v>150</v>
      </c>
      <c r="B77" s="1" t="s">
        <v>140</v>
      </c>
      <c r="C77" s="1" t="s">
        <v>64</v>
      </c>
      <c r="D77" s="28">
        <v>471</v>
      </c>
    </row>
    <row r="78" spans="1:9" x14ac:dyDescent="0.3">
      <c r="A78" s="1" t="s">
        <v>150</v>
      </c>
      <c r="B78" s="1" t="s">
        <v>140</v>
      </c>
      <c r="C78" s="1" t="s">
        <v>65</v>
      </c>
      <c r="D78" s="28">
        <v>305</v>
      </c>
    </row>
    <row r="79" spans="1:9" x14ac:dyDescent="0.3">
      <c r="A79" s="1" t="s">
        <v>150</v>
      </c>
      <c r="B79" s="1" t="s">
        <v>140</v>
      </c>
      <c r="C79" s="1" t="s">
        <v>151</v>
      </c>
      <c r="D79" s="28">
        <v>230</v>
      </c>
      <c r="E79" s="28">
        <v>10000</v>
      </c>
    </row>
    <row r="80" spans="1:9" x14ac:dyDescent="0.3">
      <c r="A80" s="1" t="s">
        <v>150</v>
      </c>
      <c r="B80" s="1" t="s">
        <v>140</v>
      </c>
      <c r="C80" s="1" t="s">
        <v>66</v>
      </c>
      <c r="D80" s="28">
        <v>196</v>
      </c>
    </row>
    <row r="81" spans="1:8" x14ac:dyDescent="0.3">
      <c r="A81" s="1" t="s">
        <v>150</v>
      </c>
      <c r="B81" s="1" t="s">
        <v>140</v>
      </c>
      <c r="C81" s="1" t="s">
        <v>67</v>
      </c>
      <c r="D81" s="28">
        <v>133</v>
      </c>
    </row>
    <row r="82" spans="1:8" x14ac:dyDescent="0.3">
      <c r="A82" s="1" t="s">
        <v>150</v>
      </c>
      <c r="B82" s="1" t="s">
        <v>140</v>
      </c>
      <c r="C82" s="1" t="s">
        <v>68</v>
      </c>
      <c r="D82" s="28">
        <v>45</v>
      </c>
    </row>
    <row r="83" spans="1:8" x14ac:dyDescent="0.3">
      <c r="A83" s="1" t="s">
        <v>6</v>
      </c>
      <c r="B83" s="1" t="s">
        <v>141</v>
      </c>
      <c r="C83" s="1" t="s">
        <v>82</v>
      </c>
      <c r="D83" s="28">
        <v>83</v>
      </c>
      <c r="E83" s="28">
        <v>7000</v>
      </c>
    </row>
    <row r="84" spans="1:8" x14ac:dyDescent="0.3">
      <c r="A84" s="1" t="s">
        <v>6</v>
      </c>
      <c r="B84" s="1" t="s">
        <v>141</v>
      </c>
      <c r="C84" s="1" t="s">
        <v>83</v>
      </c>
      <c r="D84" s="28">
        <v>48</v>
      </c>
      <c r="E84" s="28">
        <v>14600</v>
      </c>
    </row>
    <row r="85" spans="1:8" x14ac:dyDescent="0.3">
      <c r="A85" s="1" t="s">
        <v>4</v>
      </c>
      <c r="B85" s="1" t="s">
        <v>141</v>
      </c>
      <c r="C85" s="1" t="s">
        <v>84</v>
      </c>
      <c r="F85" s="28">
        <v>66800</v>
      </c>
    </row>
    <row r="86" spans="1:8" x14ac:dyDescent="0.3">
      <c r="A86" s="1" t="s">
        <v>6</v>
      </c>
      <c r="B86" s="1" t="s">
        <v>159</v>
      </c>
      <c r="C86" s="1" t="s">
        <v>85</v>
      </c>
      <c r="D86" s="28">
        <v>280</v>
      </c>
      <c r="E86" s="28">
        <v>36300</v>
      </c>
    </row>
    <row r="87" spans="1:8" x14ac:dyDescent="0.3">
      <c r="A87" s="1" t="s">
        <v>6</v>
      </c>
      <c r="B87" s="1" t="s">
        <v>159</v>
      </c>
      <c r="C87" s="1" t="s">
        <v>86</v>
      </c>
      <c r="D87" s="28">
        <v>108</v>
      </c>
    </row>
    <row r="88" spans="1:8" x14ac:dyDescent="0.3">
      <c r="A88" s="1" t="s">
        <v>4</v>
      </c>
      <c r="B88" s="1" t="s">
        <v>159</v>
      </c>
      <c r="C88" s="1" t="s">
        <v>87</v>
      </c>
      <c r="G88" s="1">
        <v>204</v>
      </c>
    </row>
    <row r="89" spans="1:8" x14ac:dyDescent="0.3">
      <c r="A89" s="1" t="s">
        <v>6</v>
      </c>
      <c r="B89" s="1" t="s">
        <v>142</v>
      </c>
      <c r="C89" s="1" t="s">
        <v>96</v>
      </c>
      <c r="D89" s="28">
        <v>515</v>
      </c>
      <c r="E89" s="28">
        <v>75000</v>
      </c>
      <c r="F89" s="28">
        <v>625000</v>
      </c>
    </row>
    <row r="90" spans="1:8" x14ac:dyDescent="0.3">
      <c r="A90" s="1" t="s">
        <v>6</v>
      </c>
      <c r="B90" s="1" t="s">
        <v>142</v>
      </c>
      <c r="C90" s="1" t="s">
        <v>97</v>
      </c>
      <c r="D90" s="28">
        <v>60</v>
      </c>
      <c r="F90" s="28">
        <v>33000</v>
      </c>
    </row>
    <row r="91" spans="1:8" x14ac:dyDescent="0.3">
      <c r="A91" s="1" t="s">
        <v>6</v>
      </c>
      <c r="B91" s="1" t="s">
        <v>142</v>
      </c>
      <c r="C91" s="1" t="s">
        <v>98</v>
      </c>
      <c r="H91" s="1">
        <v>120</v>
      </c>
    </row>
    <row r="92" spans="1:8" x14ac:dyDescent="0.3">
      <c r="A92" s="1" t="s">
        <v>4</v>
      </c>
      <c r="B92" s="1" t="s">
        <v>142</v>
      </c>
      <c r="C92" s="1" t="s">
        <v>99</v>
      </c>
      <c r="D92" s="28">
        <v>154</v>
      </c>
    </row>
    <row r="93" spans="1:8" x14ac:dyDescent="0.3">
      <c r="A93" s="1" t="s">
        <v>4</v>
      </c>
      <c r="B93" s="1" t="s">
        <v>142</v>
      </c>
      <c r="C93" s="1" t="s">
        <v>100</v>
      </c>
      <c r="G93" s="1">
        <v>158</v>
      </c>
    </row>
    <row r="94" spans="1:8" x14ac:dyDescent="0.3">
      <c r="A94" s="1" t="s">
        <v>4</v>
      </c>
      <c r="B94" s="1" t="s">
        <v>142</v>
      </c>
      <c r="C94" s="1" t="s">
        <v>101</v>
      </c>
      <c r="D94" s="28">
        <v>117</v>
      </c>
    </row>
    <row r="95" spans="1:8" x14ac:dyDescent="0.3">
      <c r="A95" s="1" t="s">
        <v>4</v>
      </c>
      <c r="B95" s="1" t="s">
        <v>142</v>
      </c>
      <c r="C95" s="1" t="s">
        <v>102</v>
      </c>
      <c r="D95" s="28">
        <v>74</v>
      </c>
    </row>
    <row r="96" spans="1:8" x14ac:dyDescent="0.3">
      <c r="A96" s="1" t="s">
        <v>4</v>
      </c>
      <c r="B96" s="1" t="s">
        <v>142</v>
      </c>
      <c r="C96" s="1" t="s">
        <v>103</v>
      </c>
      <c r="D96" s="28">
        <v>46</v>
      </c>
    </row>
    <row r="97" spans="1:6" x14ac:dyDescent="0.3">
      <c r="A97" s="1" t="s">
        <v>4</v>
      </c>
      <c r="B97" s="1" t="s">
        <v>142</v>
      </c>
      <c r="C97" s="1" t="s">
        <v>104</v>
      </c>
      <c r="E97" s="28">
        <v>54000</v>
      </c>
    </row>
    <row r="98" spans="1:6" x14ac:dyDescent="0.3">
      <c r="A98" s="1" t="s">
        <v>150</v>
      </c>
      <c r="B98" s="1" t="s">
        <v>142</v>
      </c>
      <c r="C98" s="1" t="s">
        <v>88</v>
      </c>
      <c r="F98" s="28">
        <v>276400</v>
      </c>
    </row>
    <row r="99" spans="1:6" x14ac:dyDescent="0.3">
      <c r="A99" s="1" t="s">
        <v>150</v>
      </c>
      <c r="B99" s="1" t="s">
        <v>142</v>
      </c>
      <c r="C99" s="1" t="s">
        <v>89</v>
      </c>
      <c r="F99" s="28">
        <v>210000</v>
      </c>
    </row>
    <row r="100" spans="1:6" x14ac:dyDescent="0.3">
      <c r="A100" s="1" t="s">
        <v>150</v>
      </c>
      <c r="B100" s="1" t="s">
        <v>142</v>
      </c>
      <c r="C100" s="1" t="s">
        <v>90</v>
      </c>
      <c r="D100" s="28">
        <v>599</v>
      </c>
      <c r="E100" s="28">
        <v>60000</v>
      </c>
      <c r="F100" s="28">
        <v>10000</v>
      </c>
    </row>
    <row r="101" spans="1:6" x14ac:dyDescent="0.3">
      <c r="A101" s="1" t="s">
        <v>150</v>
      </c>
      <c r="B101" s="1" t="s">
        <v>142</v>
      </c>
      <c r="C101" s="1" t="s">
        <v>91</v>
      </c>
      <c r="D101" s="28">
        <v>228</v>
      </c>
      <c r="E101" s="28">
        <v>10000</v>
      </c>
    </row>
    <row r="102" spans="1:6" x14ac:dyDescent="0.3">
      <c r="A102" s="1" t="s">
        <v>150</v>
      </c>
      <c r="B102" s="1" t="s">
        <v>142</v>
      </c>
      <c r="C102" s="1" t="s">
        <v>92</v>
      </c>
      <c r="D102" s="28">
        <v>80</v>
      </c>
    </row>
    <row r="103" spans="1:6" x14ac:dyDescent="0.3">
      <c r="A103" s="1" t="s">
        <v>150</v>
      </c>
      <c r="B103" s="1" t="s">
        <v>142</v>
      </c>
      <c r="C103" s="1" t="s">
        <v>93</v>
      </c>
      <c r="D103" s="28">
        <v>76</v>
      </c>
    </row>
    <row r="104" spans="1:6" x14ac:dyDescent="0.3">
      <c r="A104" s="1" t="s">
        <v>150</v>
      </c>
      <c r="B104" s="1" t="s">
        <v>142</v>
      </c>
      <c r="C104" s="1" t="s">
        <v>94</v>
      </c>
      <c r="D104" s="28">
        <v>78</v>
      </c>
    </row>
    <row r="105" spans="1:6" x14ac:dyDescent="0.3">
      <c r="A105" s="1" t="s">
        <v>150</v>
      </c>
      <c r="B105" s="1" t="s">
        <v>142</v>
      </c>
      <c r="C105" s="1" t="s">
        <v>95</v>
      </c>
      <c r="D105" s="28">
        <v>76</v>
      </c>
    </row>
    <row r="106" spans="1:6" x14ac:dyDescent="0.3">
      <c r="A106" s="1" t="s">
        <v>6</v>
      </c>
      <c r="B106" s="1" t="s">
        <v>143</v>
      </c>
      <c r="C106" s="1" t="s">
        <v>108</v>
      </c>
      <c r="F106" s="28">
        <v>2600000</v>
      </c>
    </row>
    <row r="107" spans="1:6" x14ac:dyDescent="0.3">
      <c r="A107" s="1" t="s">
        <v>6</v>
      </c>
      <c r="B107" s="1" t="s">
        <v>143</v>
      </c>
      <c r="C107" s="1" t="s">
        <v>109</v>
      </c>
      <c r="F107" s="28">
        <v>2100000</v>
      </c>
    </row>
    <row r="108" spans="1:6" x14ac:dyDescent="0.3">
      <c r="A108" s="1" t="s">
        <v>6</v>
      </c>
      <c r="B108" s="1" t="s">
        <v>143</v>
      </c>
      <c r="C108" s="1" t="s">
        <v>110</v>
      </c>
      <c r="F108" s="28">
        <v>1200000</v>
      </c>
    </row>
    <row r="109" spans="1:6" x14ac:dyDescent="0.3">
      <c r="A109" s="1" t="s">
        <v>6</v>
      </c>
      <c r="B109" s="1" t="s">
        <v>143</v>
      </c>
      <c r="C109" s="1" t="s">
        <v>111</v>
      </c>
      <c r="F109" s="28">
        <v>665000</v>
      </c>
    </row>
    <row r="110" spans="1:6" x14ac:dyDescent="0.3">
      <c r="A110" s="1" t="s">
        <v>6</v>
      </c>
      <c r="B110" s="1" t="s">
        <v>143</v>
      </c>
      <c r="C110" s="1" t="s">
        <v>112</v>
      </c>
      <c r="F110" s="28">
        <v>326000</v>
      </c>
    </row>
    <row r="111" spans="1:6" x14ac:dyDescent="0.3">
      <c r="A111" s="1" t="s">
        <v>6</v>
      </c>
      <c r="B111" s="1" t="s">
        <v>143</v>
      </c>
      <c r="C111" s="1" t="s">
        <v>113</v>
      </c>
      <c r="F111" s="28">
        <v>281600</v>
      </c>
    </row>
    <row r="112" spans="1:6" x14ac:dyDescent="0.3">
      <c r="A112" s="1" t="s">
        <v>6</v>
      </c>
      <c r="B112" s="1" t="s">
        <v>143</v>
      </c>
      <c r="C112" s="1" t="s">
        <v>114</v>
      </c>
      <c r="D112" s="28">
        <v>284</v>
      </c>
      <c r="E112" s="28">
        <v>143000</v>
      </c>
    </row>
    <row r="113" spans="1:7" x14ac:dyDescent="0.3">
      <c r="A113" s="1" t="s">
        <v>6</v>
      </c>
      <c r="B113" s="1" t="s">
        <v>143</v>
      </c>
      <c r="C113" s="1" t="s">
        <v>115</v>
      </c>
      <c r="G113" s="1">
        <v>185</v>
      </c>
    </row>
    <row r="114" spans="1:7" x14ac:dyDescent="0.3">
      <c r="A114" s="1" t="s">
        <v>4</v>
      </c>
      <c r="B114" s="1" t="s">
        <v>143</v>
      </c>
      <c r="C114" s="1" t="s">
        <v>116</v>
      </c>
      <c r="F114" s="28">
        <v>262000</v>
      </c>
    </row>
    <row r="115" spans="1:7" x14ac:dyDescent="0.3">
      <c r="A115" s="1" t="s">
        <v>4</v>
      </c>
      <c r="B115" s="1" t="s">
        <v>143</v>
      </c>
      <c r="C115" s="1" t="s">
        <v>117</v>
      </c>
      <c r="D115" s="28">
        <v>262</v>
      </c>
    </row>
    <row r="116" spans="1:7" x14ac:dyDescent="0.3">
      <c r="A116" s="1" t="s">
        <v>4</v>
      </c>
      <c r="B116" s="1" t="s">
        <v>143</v>
      </c>
      <c r="C116" s="1" t="s">
        <v>118</v>
      </c>
      <c r="D116" s="28">
        <v>91</v>
      </c>
    </row>
    <row r="117" spans="1:7" x14ac:dyDescent="0.3">
      <c r="A117" s="1" t="s">
        <v>4</v>
      </c>
      <c r="B117" s="1" t="s">
        <v>143</v>
      </c>
      <c r="C117" s="1" t="s">
        <v>119</v>
      </c>
      <c r="D117" s="28">
        <v>69</v>
      </c>
    </row>
    <row r="118" spans="1:7" x14ac:dyDescent="0.3">
      <c r="A118" s="1" t="s">
        <v>4</v>
      </c>
      <c r="B118" s="1" t="s">
        <v>143</v>
      </c>
      <c r="C118" s="1" t="s">
        <v>120</v>
      </c>
      <c r="D118" s="28">
        <v>46</v>
      </c>
    </row>
    <row r="119" spans="1:7" x14ac:dyDescent="0.3">
      <c r="A119" s="1" t="s">
        <v>4</v>
      </c>
      <c r="B119" s="1" t="s">
        <v>143</v>
      </c>
      <c r="C119" s="1" t="s">
        <v>121</v>
      </c>
      <c r="D119" s="28">
        <v>38</v>
      </c>
    </row>
    <row r="120" spans="1:7" x14ac:dyDescent="0.3">
      <c r="A120" s="1" t="s">
        <v>4</v>
      </c>
      <c r="B120" s="1" t="s">
        <v>143</v>
      </c>
      <c r="C120" s="1" t="s">
        <v>122</v>
      </c>
      <c r="G120" s="1">
        <v>128</v>
      </c>
    </row>
    <row r="121" spans="1:7" x14ac:dyDescent="0.3">
      <c r="A121" s="1" t="s">
        <v>150</v>
      </c>
      <c r="B121" s="1" t="s">
        <v>143</v>
      </c>
      <c r="C121" s="1" t="s">
        <v>105</v>
      </c>
      <c r="F121" s="28">
        <v>884300</v>
      </c>
    </row>
    <row r="122" spans="1:7" x14ac:dyDescent="0.3">
      <c r="A122" s="1" t="s">
        <v>150</v>
      </c>
      <c r="B122" s="1" t="s">
        <v>143</v>
      </c>
      <c r="C122" s="1" t="s">
        <v>106</v>
      </c>
      <c r="D122" s="28">
        <v>35</v>
      </c>
    </row>
    <row r="123" spans="1:7" x14ac:dyDescent="0.3">
      <c r="A123" s="1" t="s">
        <v>150</v>
      </c>
      <c r="B123" s="1" t="s">
        <v>143</v>
      </c>
      <c r="C123" s="1" t="s">
        <v>107</v>
      </c>
      <c r="F123" s="28">
        <v>66000</v>
      </c>
    </row>
    <row r="124" spans="1:7" x14ac:dyDescent="0.3">
      <c r="A124" s="1" t="s">
        <v>4</v>
      </c>
      <c r="B124" s="1" t="s">
        <v>143</v>
      </c>
      <c r="C124" s="1" t="s">
        <v>122</v>
      </c>
      <c r="G124" s="1">
        <v>128</v>
      </c>
    </row>
  </sheetData>
  <autoFilter ref="A1:K124">
    <sortState ref="A14:K121">
      <sortCondition ref="B1:B123"/>
    </sortState>
  </autoFilter>
  <pageMargins left="0.7" right="0.7" top="0.75" bottom="0.75" header="0.3" footer="0.3"/>
  <pageSetup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Calculator</vt:lpstr>
      <vt:lpstr>All Development Projects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Abrams</dc:creator>
  <cp:lastModifiedBy>Joshua Abrams</cp:lastModifiedBy>
  <cp:lastPrinted>2015-09-23T04:23:37Z</cp:lastPrinted>
  <dcterms:created xsi:type="dcterms:W3CDTF">2015-09-22T17:46:52Z</dcterms:created>
  <dcterms:modified xsi:type="dcterms:W3CDTF">2016-03-08T17:43:43Z</dcterms:modified>
</cp:coreProperties>
</file>